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firstSheet="13" activeTab="24"/>
  </bookViews>
  <sheets>
    <sheet name="МЛ" sheetId="1" r:id="rId1"/>
    <sheet name="МЛ 3-4-5" sheetId="2" r:id="rId2"/>
    <sheet name="МЛ 7" sheetId="3" r:id="rId3"/>
    <sheet name="МП" sheetId="4" r:id="rId4"/>
    <sheet name="КПюр" sheetId="5" r:id="rId5"/>
    <sheet name="ППВд" sheetId="6" r:id="rId6"/>
    <sheet name="КПЮН" sheetId="7" r:id="rId7"/>
    <sheet name="фристайл" sheetId="8" r:id="rId8"/>
    <sheet name="ППВ ок" sheetId="9" r:id="rId9"/>
    <sheet name="МЛ 3-4-5 Ф" sheetId="10" r:id="rId10"/>
    <sheet name="МЛ 7 Ф" sheetId="11" r:id="rId11"/>
    <sheet name="СП" sheetId="12" r:id="rId12"/>
    <sheet name="ЛПюр" sheetId="13" r:id="rId13"/>
    <sheet name="БП" sheetId="14" r:id="rId14"/>
    <sheet name="КПД" sheetId="15" r:id="rId15"/>
    <sheet name="ЛПюн" sheetId="16" r:id="rId16"/>
    <sheet name="ЭКВИ1" sheetId="17" r:id="rId17"/>
    <sheet name="УТ" sheetId="18" r:id="rId18"/>
    <sheet name="ЛПд" sheetId="19" r:id="rId19"/>
    <sheet name="ППАд" sheetId="20" r:id="rId20"/>
    <sheet name="ППЮН" sheetId="21" r:id="rId21"/>
    <sheet name="ППюр" sheetId="22" r:id="rId22"/>
    <sheet name="кюр юр" sheetId="23" r:id="rId23"/>
    <sheet name="кюр сп" sheetId="24" r:id="rId24"/>
    <sheet name="кюр л" sheetId="25" r:id="rId25"/>
    <sheet name="Судейская" sheetId="26" r:id="rId26"/>
  </sheets>
  <definedNames>
    <definedName name="_xlnm.Print_Area" localSheetId="4">'КПюр'!$A$1:$Z$18</definedName>
    <definedName name="_xlnm.Print_Area" localSheetId="15">'ЛПюн'!$A$1:$Z$22</definedName>
    <definedName name="_xlnm.Print_Area" localSheetId="12">'ЛПюр'!$A$1:$Z$17</definedName>
    <definedName name="_xlnm.Print_Area" localSheetId="0">'МЛ'!$A$1:$L$98</definedName>
    <definedName name="_xlnm.Print_Area" localSheetId="1">'МЛ 3-4-5'!$A$1:$S$25</definedName>
    <definedName name="_xlnm.Print_Area" localSheetId="9">'МЛ 3-4-5 Ф'!$A$1:$S$21</definedName>
    <definedName name="_xlnm.Print_Area" localSheetId="2">'МЛ 7'!$A$1:$U$12</definedName>
    <definedName name="_xlnm.Print_Area" localSheetId="10">'МЛ 7 Ф'!$A$1:$U$12</definedName>
    <definedName name="_xlnm.Print_Area" localSheetId="21">'ППюр'!$A$1:$Z$15</definedName>
    <definedName name="_xlnm.Print_Area" localSheetId="7">'фристайл'!$A$1:$U$16</definedName>
    <definedName name="_xlnm.Print_Area" localSheetId="16">'ЭКВИ1'!$A$2:$Z$18</definedName>
  </definedNames>
  <calcPr fullCalcOnLoad="1"/>
</workbook>
</file>

<file path=xl/sharedStrings.xml><?xml version="1.0" encoding="utf-8"?>
<sst xmlns="http://schemas.openxmlformats.org/spreadsheetml/2006/main" count="3179" uniqueCount="639">
  <si>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</si>
  <si>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</si>
  <si>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</si>
  <si>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</si>
  <si>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</si>
  <si>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</si>
  <si>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</si>
  <si>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</si>
  <si>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</si>
  <si>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</si>
  <si>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</si>
  <si>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</si>
  <si>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</si>
  <si>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</si>
  <si>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</si>
  <si>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Ветеринарный врач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</si>
  <si>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</si>
  <si>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</si>
  <si>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</si>
  <si>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</si>
  <si>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</si>
  <si>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</si>
  <si>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</si>
  <si>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</si>
  <si>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</si>
  <si>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</si>
  <si>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</si>
  <si>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</si>
  <si>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</si>
  <si>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</si>
  <si>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</si>
  <si>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</si>
  <si>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</si>
  <si>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Горбачева И.</t>
  </si>
  <si>
    <t>КСК "Дерби"/
Ленинградская область</t>
  </si>
  <si>
    <t>1Ю</t>
  </si>
  <si>
    <t>011277</t>
  </si>
  <si>
    <t>Вихрова Л.</t>
  </si>
  <si>
    <t>самостоятельно</t>
  </si>
  <si>
    <t>Ружинская Е.</t>
  </si>
  <si>
    <t>ПРЕДВАРИТЕЛЬНЫЙ ПРИЗ А. ДЕТИ</t>
  </si>
  <si>
    <t>ОК</t>
  </si>
  <si>
    <t>б/р</t>
  </si>
  <si>
    <t>Зибрева О.</t>
  </si>
  <si>
    <t>Хмелев М.</t>
  </si>
  <si>
    <t>Прихожай В.</t>
  </si>
  <si>
    <t>КК "Форсайд"/
Ленинградская область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</si>
  <si>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</si>
  <si>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</si>
  <si>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016143</t>
  </si>
  <si>
    <t>СПб ГБОУ ДОД СДЮСШОР по кс и сп</t>
  </si>
  <si>
    <t>Комина М.</t>
  </si>
  <si>
    <t>005505</t>
  </si>
  <si>
    <t>010475</t>
  </si>
  <si>
    <t>015649</t>
  </si>
  <si>
    <t>КОМАНДНЫЙ ПРИЗ. ДЕТИ</t>
  </si>
  <si>
    <t>ПРЕДВАРИТЕЛЬНЫЙ ПРИЗ. ЮНОШИ</t>
  </si>
  <si>
    <t>Ч.вл/
Ленинградская область</t>
  </si>
  <si>
    <t>016102</t>
  </si>
  <si>
    <t>Волчек П.</t>
  </si>
  <si>
    <t>КСК "Перспектива"/
Санкт-Петербург</t>
  </si>
  <si>
    <t>КОМАНДНЫЙ ПРИЗ. ЮНОШИ</t>
  </si>
  <si>
    <t>Лудина И.</t>
  </si>
  <si>
    <t>МС</t>
  </si>
  <si>
    <t>МАЛЫЙ ПРИЗ</t>
  </si>
  <si>
    <t>КСК "Перспектива"/
Ленинградская область</t>
  </si>
  <si>
    <t>ЭКВИ 1</t>
  </si>
  <si>
    <t>Дука А.</t>
  </si>
  <si>
    <t>Поленова Н.</t>
  </si>
  <si>
    <t>Езда</t>
  </si>
  <si>
    <t>ПРЕДВАРИТЕЛЬНЫЙ ПРИЗ В. ДЕТИ</t>
  </si>
  <si>
    <t>ЛИЧНЫЙ ПРИЗ. ДЕТИ</t>
  </si>
  <si>
    <t>Открытый класс</t>
  </si>
  <si>
    <r>
      <t xml:space="preserve">ГАРНИК 
</t>
    </r>
    <r>
      <rPr>
        <sz val="8"/>
        <rFont val="Verdana"/>
        <family val="2"/>
      </rPr>
      <t>Анастасия</t>
    </r>
  </si>
  <si>
    <t>007989</t>
  </si>
  <si>
    <r>
      <t xml:space="preserve">СТАКОРД-03, </t>
    </r>
    <r>
      <rPr>
        <sz val="8"/>
        <rFont val="Verdana"/>
        <family val="2"/>
      </rPr>
      <t>мер, рыж, ганн, Стаккато, Германия</t>
    </r>
  </si>
  <si>
    <t>010490</t>
  </si>
  <si>
    <t>Гарник А.</t>
  </si>
  <si>
    <t>КСК им. Ю. Русаковой / 
Санкт-Петербург</t>
  </si>
  <si>
    <t>ЛИЧНЫЙ ПРИЗ. ЮНОШИ</t>
  </si>
  <si>
    <t>БП</t>
  </si>
  <si>
    <t>Состав судейской:</t>
  </si>
  <si>
    <t xml:space="preserve"> -</t>
  </si>
  <si>
    <t>1ю</t>
  </si>
  <si>
    <t>016384</t>
  </si>
  <si>
    <t>006242</t>
  </si>
  <si>
    <t>Шутова А.</t>
  </si>
  <si>
    <t>Топаз В.</t>
  </si>
  <si>
    <r>
      <t>СТЕЛЛА-08 (128)</t>
    </r>
    <r>
      <rPr>
        <sz val="8"/>
        <rFont val="Verdana"/>
        <family val="2"/>
      </rPr>
      <t>, коб., уэльск. пони, Лемонштилл Ройал Флайт, Голландия</t>
    </r>
  </si>
  <si>
    <t>2Ю</t>
  </si>
  <si>
    <t>3Ю</t>
  </si>
  <si>
    <t xml:space="preserve">Член ГСК - </t>
  </si>
  <si>
    <t xml:space="preserve">Главный секретарь - </t>
  </si>
  <si>
    <t xml:space="preserve">Шеф-стюард - </t>
  </si>
  <si>
    <t xml:space="preserve">Читчики: </t>
  </si>
  <si>
    <t xml:space="preserve">Главный судья - </t>
  </si>
  <si>
    <t>Лудина И.В.</t>
  </si>
  <si>
    <t xml:space="preserve">Протоколы - </t>
  </si>
  <si>
    <t>Егорова А.А.</t>
  </si>
  <si>
    <t>Технический Делегат -</t>
  </si>
  <si>
    <t xml:space="preserve">Ветеринарный врач - 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</si>
  <si>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</si>
  <si>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</si>
  <si>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</si>
  <si>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</si>
  <si>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</si>
  <si>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</si>
  <si>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</si>
  <si>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2К</t>
  </si>
  <si>
    <t>Санкт-Петербург</t>
  </si>
  <si>
    <t>Ленинградская область</t>
  </si>
  <si>
    <t>Груднева В.В.</t>
  </si>
  <si>
    <t>Тех.секретарь</t>
  </si>
  <si>
    <t>Березкина А.Д.</t>
  </si>
  <si>
    <t>КСК "Вента-арена" / Ленинградская область</t>
  </si>
  <si>
    <t>КУБОК КСК «ВЕНТА-АРЕНА»</t>
  </si>
  <si>
    <t>КК "Форсайд"/
Санкт-Петербург</t>
  </si>
  <si>
    <t>Егорова А. - ВК - Санкт-Петербург</t>
  </si>
  <si>
    <r>
      <t xml:space="preserve">АГАТЬЕВА
</t>
    </r>
    <r>
      <rPr>
        <sz val="8"/>
        <rFont val="Verdana"/>
        <family val="2"/>
      </rPr>
      <t>Аксинья, 2004</t>
    </r>
  </si>
  <si>
    <r>
      <t xml:space="preserve">ВАНКУВЕР-02 </t>
    </r>
    <r>
      <rPr>
        <sz val="8"/>
        <rFont val="Verdana"/>
        <family val="2"/>
      </rPr>
      <t>мер., гнед., райт-пони,неизв., Нидерланды</t>
    </r>
  </si>
  <si>
    <t>010584</t>
  </si>
  <si>
    <r>
      <t xml:space="preserve">ИВАНУШКИНА
</t>
    </r>
    <r>
      <rPr>
        <sz val="8"/>
        <rFont val="Verdana"/>
        <family val="2"/>
      </rPr>
      <t>Владислава,2004</t>
    </r>
  </si>
  <si>
    <r>
      <t xml:space="preserve">МАХИЛЕВА
</t>
    </r>
    <r>
      <rPr>
        <sz val="8"/>
        <rFont val="Verdana"/>
        <family val="2"/>
      </rPr>
      <t>Арина,2006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</si>
  <si>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</si>
  <si>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t>КСК "Вента-Арена" / Ленинградская область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</si>
  <si>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</si>
  <si>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</si>
  <si>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</si>
  <si>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</si>
  <si>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</si>
  <si>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</si>
  <si>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</si>
  <si>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</si>
  <si>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КСК "Вента"/
Санкт-Петербург</t>
  </si>
  <si>
    <r>
      <t xml:space="preserve">ШЕСТАКОВА
</t>
    </r>
    <r>
      <rPr>
        <sz val="8"/>
        <rFont val="Verdana"/>
        <family val="2"/>
      </rPr>
      <t>Ксения</t>
    </r>
  </si>
  <si>
    <t>003882</t>
  </si>
  <si>
    <t>016192</t>
  </si>
  <si>
    <t>Шестакова К.</t>
  </si>
  <si>
    <t>Гордюшкина Ю.</t>
  </si>
  <si>
    <t>КСК "Аллюр"/
Ленинградская область</t>
  </si>
  <si>
    <t>Тест FEI 2009 "Предварительная езда для 5-летних лошадей"</t>
  </si>
  <si>
    <r>
      <t xml:space="preserve">ПАС-10, </t>
    </r>
    <r>
      <rPr>
        <sz val="8"/>
        <rFont val="Verdana"/>
        <family val="2"/>
      </rPr>
      <t>жер, карак, РВП, Памир, Вяземский кз</t>
    </r>
  </si>
  <si>
    <t>011370</t>
  </si>
  <si>
    <r>
      <t xml:space="preserve">ГАВРИЛОВА
</t>
    </r>
    <r>
      <rPr>
        <sz val="8"/>
        <rFont val="Verdana"/>
        <family val="2"/>
      </rPr>
      <t>Дарья,2000</t>
    </r>
  </si>
  <si>
    <r>
      <t xml:space="preserve">ГЁТЕБОРГ-13, </t>
    </r>
    <r>
      <rPr>
        <sz val="8"/>
        <rFont val="Verdana"/>
        <family val="2"/>
      </rPr>
      <t>мер, рыж, Брест, кфх Маланичевых</t>
    </r>
  </si>
  <si>
    <t>017435</t>
  </si>
  <si>
    <t>Гаврилова Д.</t>
  </si>
  <si>
    <t>Вишневская И.</t>
  </si>
  <si>
    <t>КЦ "ПолиЭко"/
Санкт-Петербург</t>
  </si>
  <si>
    <r>
      <t xml:space="preserve">ОТЛИЧНИК-13, </t>
    </r>
    <r>
      <rPr>
        <sz val="8"/>
        <rFont val="Verdana"/>
        <family val="2"/>
      </rPr>
      <t>жер, рыж, УВП, Торранс, Украина</t>
    </r>
  </si>
  <si>
    <t>Тест FEI 2009г. (ред. 2016г.) «Предварительная езда для 5-летних лошадей.»</t>
  </si>
  <si>
    <t>Тест FEI 2009г. (ред. 2016) «Езда для 4-летних лошадей»</t>
  </si>
  <si>
    <t>Оценка за качество элементов</t>
  </si>
  <si>
    <t>Оценка за технику</t>
  </si>
  <si>
    <t>Тест FEI 2009г. (ред. 2016г.) «Предварительная езда для 7-летних лошадей.»</t>
  </si>
  <si>
    <r>
      <t xml:space="preserve">ГАРМАШ
</t>
    </r>
    <r>
      <rPr>
        <sz val="8"/>
        <rFont val="Verdana"/>
        <family val="2"/>
      </rPr>
      <t>Елизавета, 1998</t>
    </r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</si>
  <si>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</si>
  <si>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</si>
  <si>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</si>
  <si>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</si>
  <si>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КСК "Вента" / 
Санкт-Петербург</t>
  </si>
  <si>
    <r>
      <t xml:space="preserve">КОВАЛЕВА
</t>
    </r>
    <r>
      <rPr>
        <sz val="8"/>
        <rFont val="Verdana"/>
        <family val="2"/>
      </rPr>
      <t>Ксения,2003</t>
    </r>
  </si>
  <si>
    <r>
      <t xml:space="preserve">ГАВАНА-02, </t>
    </r>
    <r>
      <rPr>
        <sz val="8"/>
        <rFont val="Verdana"/>
        <family val="2"/>
      </rPr>
      <t>коб, гнед, орл.рыс, Вим, Россия</t>
    </r>
  </si>
  <si>
    <t>017411</t>
  </si>
  <si>
    <t>СПб ГБОУ ДОД СДЮСШОР по кс и сп/ Санкт-Петербург</t>
  </si>
  <si>
    <t>СПб ГБОУ ДОД 
СДЮСШОР по кс и сп</t>
  </si>
  <si>
    <r>
      <t xml:space="preserve">РУЖИНСКАЯ
</t>
    </r>
    <r>
      <rPr>
        <sz val="8"/>
        <rFont val="Verdana"/>
        <family val="2"/>
      </rPr>
      <t>Виктория,2005</t>
    </r>
  </si>
  <si>
    <r>
      <t xml:space="preserve">ЭМИР ГР-11, </t>
    </r>
    <r>
      <rPr>
        <sz val="8"/>
        <rFont val="Verdana"/>
        <family val="2"/>
      </rPr>
      <t>мер., рыж., полукр., Эсхил, Россия</t>
    </r>
  </si>
  <si>
    <r>
      <t xml:space="preserve">САЗОНОВА
</t>
    </r>
    <r>
      <rPr>
        <sz val="8"/>
        <rFont val="Verdana"/>
        <family val="2"/>
      </rPr>
      <t>Алина, 2003</t>
    </r>
  </si>
  <si>
    <r>
      <t xml:space="preserve">РАДИЙ-06, </t>
    </r>
    <r>
      <rPr>
        <sz val="8"/>
        <rFont val="Verdana"/>
        <family val="2"/>
      </rPr>
      <t>мер, рыж, буд, Раскат, Ростовская обл.</t>
    </r>
  </si>
  <si>
    <t>008149</t>
  </si>
  <si>
    <t>Самусевич И.</t>
  </si>
  <si>
    <t>Лазарева И.</t>
  </si>
  <si>
    <r>
      <t xml:space="preserve">КУПРИЯНОВ
</t>
    </r>
    <r>
      <rPr>
        <sz val="8"/>
        <rFont val="Verdana"/>
        <family val="2"/>
      </rPr>
      <t>Иван, 2003</t>
    </r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</si>
  <si>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</si>
  <si>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</si>
  <si>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r>
      <t xml:space="preserve">ГОВОРУХИНА
</t>
    </r>
    <r>
      <rPr>
        <sz val="8"/>
        <rFont val="Verdana"/>
        <family val="2"/>
      </rPr>
      <t>Аксана, 2003</t>
    </r>
  </si>
  <si>
    <r>
      <t>ВАРШАВА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сол., англо-тор., Ширдон, неизв.</t>
    </r>
  </si>
  <si>
    <t>002239</t>
  </si>
  <si>
    <r>
      <t xml:space="preserve">КЛОНДАЙК-00, </t>
    </r>
    <r>
      <rPr>
        <sz val="8"/>
        <rFont val="Verdana"/>
        <family val="2"/>
      </rPr>
      <t>жер, гнед, голшт, Германия</t>
    </r>
  </si>
  <si>
    <t>000823</t>
  </si>
  <si>
    <r>
      <t xml:space="preserve">МОРОЗ
</t>
    </r>
    <r>
      <rPr>
        <sz val="8"/>
        <rFont val="Verdana"/>
        <family val="2"/>
      </rPr>
      <t>Екатерина,2003</t>
    </r>
  </si>
  <si>
    <r>
      <t xml:space="preserve">КОЛЕСНИКОВА
</t>
    </r>
    <r>
      <rPr>
        <sz val="8"/>
        <rFont val="Verdana"/>
        <family val="2"/>
      </rPr>
      <t>Полина,2004</t>
    </r>
  </si>
  <si>
    <t>Додонова О.</t>
  </si>
  <si>
    <t>Мирецкая И.</t>
  </si>
  <si>
    <t>_</t>
  </si>
  <si>
    <r>
      <t xml:space="preserve">ЗЕНЬКОВИЧ
</t>
    </r>
    <r>
      <rPr>
        <sz val="8"/>
        <rFont val="Verdana"/>
        <family val="2"/>
      </rPr>
      <t>Александра,2002</t>
    </r>
  </si>
  <si>
    <r>
      <t xml:space="preserve">АЛЬБАТРОС-96, </t>
    </r>
    <r>
      <rPr>
        <sz val="8"/>
        <rFont val="Verdana"/>
        <family val="2"/>
      </rPr>
      <t>мер, вор, Аю-Даг, гпз Старожиловский</t>
    </r>
  </si>
  <si>
    <t>000317</t>
  </si>
  <si>
    <r>
      <t xml:space="preserve">НИЗОВЦЕВА
</t>
    </r>
    <r>
      <rPr>
        <sz val="8"/>
        <rFont val="Verdana"/>
        <family val="2"/>
      </rPr>
      <t>Ольга,1999</t>
    </r>
  </si>
  <si>
    <r>
      <t>ВИВАТ-96,</t>
    </r>
    <r>
      <rPr>
        <sz val="8"/>
        <rFont val="Verdana"/>
        <family val="2"/>
      </rPr>
      <t xml:space="preserve"> мер, т.гнед, Версаль, Санкт-Петербург</t>
    </r>
  </si>
  <si>
    <t>002213</t>
  </si>
  <si>
    <r>
      <t xml:space="preserve">ПИСАРЕВА
</t>
    </r>
    <r>
      <rPr>
        <sz val="8"/>
        <rFont val="Verdana"/>
        <family val="2"/>
      </rPr>
      <t>Елизавета,2002</t>
    </r>
  </si>
  <si>
    <r>
      <t xml:space="preserve">ГЛЭДСТОУН-11, </t>
    </r>
    <r>
      <rPr>
        <sz val="8"/>
        <rFont val="Verdana"/>
        <family val="2"/>
      </rPr>
      <t>жер, гнед, KWPN, Креспо, Нидерланды</t>
    </r>
  </si>
  <si>
    <t>016171</t>
  </si>
  <si>
    <t>Писарева Е.</t>
  </si>
  <si>
    <t>Ч.вл/
Санкт-Петербург</t>
  </si>
  <si>
    <r>
      <t xml:space="preserve">ЛОРД-08, </t>
    </r>
    <r>
      <rPr>
        <sz val="8"/>
        <rFont val="Verdana"/>
        <family val="2"/>
      </rPr>
      <t>мер, гнед, помесь, Лескор</t>
    </r>
  </si>
  <si>
    <r>
      <t xml:space="preserve">ФЕДОРОВА
</t>
    </r>
    <r>
      <rPr>
        <sz val="8"/>
        <rFont val="Verdana"/>
        <family val="2"/>
      </rPr>
      <t>Елизавета,1999</t>
    </r>
  </si>
  <si>
    <t>024099</t>
  </si>
  <si>
    <t>Слепченко Ю.</t>
  </si>
  <si>
    <t>КЦ "ПолиЭко"/
Ленинградская область</t>
  </si>
  <si>
    <r>
      <t xml:space="preserve">ВОЛКОВА
</t>
    </r>
    <r>
      <rPr>
        <sz val="8"/>
        <rFont val="Verdana"/>
        <family val="2"/>
      </rPr>
      <t>Анна</t>
    </r>
  </si>
  <si>
    <t>009890</t>
  </si>
  <si>
    <t>Викульцева Е.</t>
  </si>
  <si>
    <t>Ч/вл/
Санкт-Петербург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</si>
  <si>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</si>
  <si>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</si>
  <si>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 xml:space="preserve">КЬЮРИОЗО-02, </t>
    </r>
    <r>
      <rPr>
        <sz val="8"/>
        <rFont val="Verdana"/>
        <family val="2"/>
      </rPr>
      <t>мер, т.гнед, бельг.теплокр, В Вамиро М, Бельгия</t>
    </r>
  </si>
  <si>
    <t>010522</t>
  </si>
  <si>
    <r>
      <t>ЭЛЕГАНТ</t>
    </r>
    <r>
      <rPr>
        <sz val="8"/>
        <rFont val="Verdana"/>
        <family val="2"/>
      </rPr>
      <t>-01, мер., гнед., ганн., Эпиграф, Россия</t>
    </r>
  </si>
  <si>
    <t>002856</t>
  </si>
  <si>
    <r>
      <t xml:space="preserve">ФЛИПИАН-07, </t>
    </r>
    <r>
      <rPr>
        <sz val="8"/>
        <rFont val="Verdana"/>
        <family val="2"/>
      </rPr>
      <t>мер., бур., ганн., Покахонтас, Ленинградская область</t>
    </r>
  </si>
  <si>
    <t>004036</t>
  </si>
  <si>
    <r>
      <t xml:space="preserve">МЯКТИНОВА
</t>
    </r>
    <r>
      <rPr>
        <sz val="8"/>
        <rFont val="Verdana"/>
        <family val="2"/>
      </rPr>
      <t>Екатерина,2001</t>
    </r>
  </si>
  <si>
    <r>
      <t xml:space="preserve">ЗАВТРАК-03, </t>
    </r>
    <r>
      <rPr>
        <sz val="8"/>
        <rFont val="Verdana"/>
        <family val="2"/>
      </rPr>
      <t>жер, рыж, буд, Зачинщик, кз им. Первой Конной Армии</t>
    </r>
  </si>
  <si>
    <t>004409</t>
  </si>
  <si>
    <t>Дука А./
Комина М.</t>
  </si>
  <si>
    <r>
      <t xml:space="preserve">АНТОНОВ
</t>
    </r>
    <r>
      <rPr>
        <sz val="8"/>
        <rFont val="Verdana"/>
        <family val="2"/>
      </rPr>
      <t>Евгений,2002</t>
    </r>
  </si>
  <si>
    <r>
      <t xml:space="preserve">САНТАЛОВА
</t>
    </r>
    <r>
      <rPr>
        <sz val="8"/>
        <rFont val="Verdana"/>
        <family val="2"/>
      </rPr>
      <t>Ольга</t>
    </r>
  </si>
  <si>
    <t>КСК "Комарово"/
Ленинградская область</t>
  </si>
  <si>
    <r>
      <t xml:space="preserve">ШУТОВА
</t>
    </r>
    <r>
      <rPr>
        <sz val="8"/>
        <rFont val="Verdana"/>
        <family val="2"/>
      </rPr>
      <t>Анна</t>
    </r>
  </si>
  <si>
    <r>
      <t xml:space="preserve">МАРШАЛ-05, </t>
    </r>
    <r>
      <rPr>
        <sz val="8"/>
        <rFont val="Verdana"/>
        <family val="2"/>
      </rPr>
      <t>жер., гнед., русская полукр., Леон, ООО "Ковчег"</t>
    </r>
  </si>
  <si>
    <t>КСК "Аллюр" /
Санкт-Петербург</t>
  </si>
  <si>
    <t>СП №3</t>
  </si>
  <si>
    <r>
      <t xml:space="preserve">ТАНКЕТКА-11, </t>
    </r>
    <r>
      <rPr>
        <sz val="8"/>
        <rFont val="Verdana"/>
        <family val="2"/>
      </rPr>
      <t>коб, рыж, рус.тяж.</t>
    </r>
  </si>
  <si>
    <t>010726</t>
  </si>
  <si>
    <t>ФРИСТАЙЛ</t>
  </si>
  <si>
    <t>Сложность и хореография</t>
  </si>
  <si>
    <t>Внешний вид</t>
  </si>
  <si>
    <t>Посадка *2</t>
  </si>
  <si>
    <t>Общее впечатление *3</t>
  </si>
  <si>
    <r>
      <t xml:space="preserve">БОЙЦОВ
</t>
    </r>
    <r>
      <rPr>
        <sz val="8"/>
        <rFont val="Verdana"/>
        <family val="2"/>
      </rPr>
      <t>Денис,2003</t>
    </r>
  </si>
  <si>
    <t>СПб ГБОУ ДОД СДЮСШОР по кс и сп/Санкт-Петербург</t>
  </si>
  <si>
    <t>Ахачинский А.А.</t>
  </si>
  <si>
    <t>Додонова О.А.</t>
  </si>
  <si>
    <t xml:space="preserve">Секретарь - </t>
  </si>
  <si>
    <t>Загоруйко С.А.</t>
  </si>
  <si>
    <t>Нарусбаева М.А.</t>
  </si>
  <si>
    <t>Егорова А. - ВК - Ленинградская область</t>
  </si>
  <si>
    <t>Нарусбаева М.</t>
  </si>
  <si>
    <t>21-24 августа 2017</t>
  </si>
  <si>
    <t>ЧЕМПИОНАТ САНКТ-ПЕТЕРБУРГА гр.Д</t>
  </si>
  <si>
    <t>22 августа 2017</t>
  </si>
  <si>
    <r>
      <t xml:space="preserve">ЗИБРЕВА
</t>
    </r>
    <r>
      <rPr>
        <sz val="8"/>
        <rFont val="Verdana"/>
        <family val="2"/>
      </rPr>
      <t>Ольга</t>
    </r>
  </si>
  <si>
    <t>001469</t>
  </si>
  <si>
    <r>
      <t xml:space="preserve">БЛАГОВЕСТ-13, </t>
    </r>
    <r>
      <rPr>
        <sz val="8"/>
        <rFont val="Verdana"/>
        <family val="2"/>
      </rPr>
      <t>жеребец, вор. рус.верх., Барон Старожиловский к/з</t>
    </r>
  </si>
  <si>
    <t>017405</t>
  </si>
  <si>
    <t>Романова О.В.</t>
  </si>
  <si>
    <r>
      <t xml:space="preserve">СЕКВЕНЦИЯ-13, </t>
    </r>
    <r>
      <rPr>
        <sz val="8"/>
        <rFont val="Verdana"/>
        <family val="2"/>
      </rPr>
      <t>коб, гн, ган, Сан Франциско, Самарская область</t>
    </r>
  </si>
  <si>
    <t>016643</t>
  </si>
  <si>
    <t>Иванова С.</t>
  </si>
  <si>
    <r>
      <t xml:space="preserve">АНОХИНА
</t>
    </r>
    <r>
      <rPr>
        <sz val="8"/>
        <rFont val="Verdana"/>
        <family val="2"/>
      </rPr>
      <t>Марина</t>
    </r>
  </si>
  <si>
    <t>006678</t>
  </si>
  <si>
    <r>
      <t xml:space="preserve">ИГОР ЭЙЧ ЭС-13, </t>
    </r>
    <r>
      <rPr>
        <sz val="8"/>
        <rFont val="Verdana"/>
        <family val="2"/>
      </rPr>
      <t>мер, гнед, гол.тепл, Каллахан, Нидерланды</t>
    </r>
  </si>
  <si>
    <t>017412</t>
  </si>
  <si>
    <t>Анохина М.</t>
  </si>
  <si>
    <r>
      <t xml:space="preserve">ВОЖОВА
</t>
    </r>
    <r>
      <rPr>
        <sz val="8"/>
        <rFont val="Verdana"/>
        <family val="2"/>
      </rPr>
      <t>Ксения,1997</t>
    </r>
  </si>
  <si>
    <t>007597</t>
  </si>
  <si>
    <r>
      <t>ИСАЯ ЭЙЧ-13,</t>
    </r>
    <r>
      <rPr>
        <sz val="8"/>
        <rFont val="Verdana"/>
        <family val="2"/>
      </rPr>
      <t xml:space="preserve"> мерин, гн. голл., Давино В.О.Д </t>
    </r>
  </si>
  <si>
    <t>018344</t>
  </si>
  <si>
    <t>Вожова К.</t>
  </si>
  <si>
    <t>Смородина Ю.</t>
  </si>
  <si>
    <r>
      <t xml:space="preserve">ГАРМАШ
</t>
    </r>
    <r>
      <rPr>
        <sz val="8"/>
        <rFont val="Verdana"/>
        <family val="2"/>
      </rPr>
      <t>Елизавета,1998</t>
    </r>
  </si>
  <si>
    <r>
      <t xml:space="preserve">БУДАПЕШТ-06, </t>
    </r>
    <r>
      <rPr>
        <sz val="8"/>
        <rFont val="Verdana"/>
        <family val="2"/>
      </rPr>
      <t>жеребец, вор. трак., Посандо Кировский к/з</t>
    </r>
  </si>
  <si>
    <t>008471</t>
  </si>
  <si>
    <t>Тест FEI 2009г. (ред. 2016г.) «Предварительная езда для 6-летних лошадей.»</t>
  </si>
  <si>
    <r>
      <t xml:space="preserve">БАСОВА
</t>
    </r>
    <r>
      <rPr>
        <sz val="8"/>
        <rFont val="Verdana"/>
        <family val="2"/>
      </rPr>
      <t>Анна</t>
    </r>
  </si>
  <si>
    <r>
      <t xml:space="preserve">ВАРЯГ-12, </t>
    </r>
    <r>
      <rPr>
        <sz val="8"/>
        <rFont val="Verdana"/>
        <family val="2"/>
      </rPr>
      <t>ссер, сер, трак, Гардемарин, Перевозский кз</t>
    </r>
  </si>
  <si>
    <r>
      <t xml:space="preserve">ШАЛАГИНА
</t>
    </r>
    <r>
      <rPr>
        <sz val="8"/>
        <rFont val="Verdana"/>
        <family val="2"/>
      </rPr>
      <t>Ольга</t>
    </r>
  </si>
  <si>
    <r>
      <t xml:space="preserve">ПАСТЕРНАК-12, </t>
    </r>
    <r>
      <rPr>
        <sz val="8"/>
        <rFont val="Verdana"/>
        <family val="2"/>
      </rPr>
      <t>мер, т.гнед, Сперанский, Русский кз</t>
    </r>
  </si>
  <si>
    <r>
      <t xml:space="preserve">РАШКЕВИЧ
</t>
    </r>
    <r>
      <rPr>
        <sz val="8"/>
        <rFont val="Verdana"/>
        <family val="2"/>
      </rPr>
      <t>Елена</t>
    </r>
  </si>
  <si>
    <r>
      <t>КУЛ МЭН-11,</t>
    </r>
    <r>
      <rPr>
        <sz val="8"/>
        <rFont val="Verdana"/>
        <family val="2"/>
      </rPr>
      <t xml:space="preserve"> мерин, гн. голл., Кам Д'Апи ван де Хасиенда Зед </t>
    </r>
  </si>
  <si>
    <t>017420</t>
  </si>
  <si>
    <t>Беленькая Л.</t>
  </si>
  <si>
    <t>КСК "Классика"/
Санкт-Петербург</t>
  </si>
  <si>
    <r>
      <t xml:space="preserve">ЗАИКИНА
</t>
    </r>
    <r>
      <rPr>
        <sz val="8"/>
        <rFont val="Verdana"/>
        <family val="2"/>
      </rPr>
      <t>Дарья,2001</t>
    </r>
  </si>
  <si>
    <r>
      <t>ЛИЛИХАМЕР</t>
    </r>
    <r>
      <rPr>
        <sz val="8"/>
        <rFont val="Verdana"/>
        <family val="2"/>
      </rPr>
      <t>-09, жер, т.гнед., голшт., Лорд Лидо, Кировский кз</t>
    </r>
  </si>
  <si>
    <t>010362</t>
  </si>
  <si>
    <t>Сочеванова О.</t>
  </si>
  <si>
    <t>ОКЦ "Солнечный остров"/
Санкт-Петербург</t>
  </si>
  <si>
    <t>Лудина И. - ВК - Санкт-Петербург</t>
  </si>
  <si>
    <t>ЧЕМПИОНАТ САНКТ-ПЕТЕРБУРГА гр.Б</t>
  </si>
  <si>
    <r>
      <t xml:space="preserve">ЛАДОШКИНА
</t>
    </r>
    <r>
      <rPr>
        <sz val="8"/>
        <rFont val="Verdana"/>
        <family val="2"/>
      </rPr>
      <t>Виктория</t>
    </r>
  </si>
  <si>
    <t>001393</t>
  </si>
  <si>
    <r>
      <t>СТАТУС КВО-04, ж</t>
    </r>
    <r>
      <rPr>
        <sz val="8"/>
        <rFont val="Verdana"/>
        <family val="2"/>
      </rPr>
      <t>ер, т.гнед, ольден, Штедингер, Германия</t>
    </r>
  </si>
  <si>
    <t>013388</t>
  </si>
  <si>
    <t>Принцева Ю.</t>
  </si>
  <si>
    <r>
      <t xml:space="preserve">НАСЕДКИНА
</t>
    </r>
    <r>
      <rPr>
        <sz val="8"/>
        <rFont val="Verdana"/>
        <family val="2"/>
      </rPr>
      <t>Ольга</t>
    </r>
  </si>
  <si>
    <t>001075</t>
  </si>
  <si>
    <r>
      <t>ХАСПИЯ</t>
    </r>
    <r>
      <rPr>
        <sz val="8"/>
        <rFont val="Verdana"/>
        <family val="2"/>
      </rPr>
      <t>-08, коб., вор., укр. верх., Хитон, неизв.</t>
    </r>
  </si>
  <si>
    <t>011204</t>
  </si>
  <si>
    <t>Наседкина О.</t>
  </si>
  <si>
    <r>
      <t xml:space="preserve">ПОЛЯКОВА
</t>
    </r>
    <r>
      <rPr>
        <sz val="9"/>
        <rFont val="Verdana"/>
        <family val="2"/>
      </rPr>
      <t>Дарья, 1997</t>
    </r>
  </si>
  <si>
    <t>036396</t>
  </si>
  <si>
    <r>
      <t xml:space="preserve">КАСТЕЛЛО-05, </t>
    </r>
    <r>
      <rPr>
        <sz val="9"/>
        <rFont val="Verdana"/>
        <family val="2"/>
      </rPr>
      <t>мер, т.гнед, латв, Каллиано, Латвия</t>
    </r>
  </si>
  <si>
    <t>006593</t>
  </si>
  <si>
    <r>
      <t xml:space="preserve">СИНИЛЬНИКОВА
</t>
    </r>
    <r>
      <rPr>
        <sz val="8"/>
        <rFont val="Verdana"/>
        <family val="2"/>
      </rPr>
      <t>Наталья</t>
    </r>
  </si>
  <si>
    <t>000372</t>
  </si>
  <si>
    <r>
      <t xml:space="preserve">ХОУКС ФЛАЙТ-04, </t>
    </r>
    <r>
      <rPr>
        <sz val="8"/>
        <rFont val="Verdana"/>
        <family val="2"/>
      </rPr>
      <t>мер, гнед, ган, Hohenstein, Германия</t>
    </r>
  </si>
  <si>
    <t>003780</t>
  </si>
  <si>
    <t>Галактионов Ю.</t>
  </si>
  <si>
    <t>КСК "Переспектива"/
Санкт-Петербург</t>
  </si>
  <si>
    <r>
      <t xml:space="preserve">КУЗЕНКОВА
</t>
    </r>
    <r>
      <rPr>
        <sz val="8"/>
        <rFont val="Verdana"/>
        <family val="2"/>
      </rPr>
      <t>Римма</t>
    </r>
  </si>
  <si>
    <t>001174</t>
  </si>
  <si>
    <r>
      <t>КОНХАБАР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вестф., Кристалло, Германия</t>
    </r>
  </si>
  <si>
    <t>008986</t>
  </si>
  <si>
    <t>Ватулина А.</t>
  </si>
  <si>
    <r>
      <t xml:space="preserve">ЛИБЕРАЛ-07, </t>
    </r>
    <r>
      <rPr>
        <sz val="8"/>
        <rFont val="Verdana"/>
        <family val="2"/>
      </rPr>
      <t xml:space="preserve">мерин, гн. рус.верх., Багор </t>
    </r>
  </si>
  <si>
    <t>008853</t>
  </si>
  <si>
    <r>
      <t>ГОЛКИПЕР</t>
    </r>
    <r>
      <rPr>
        <sz val="8"/>
        <rFont val="Verdana"/>
        <family val="2"/>
      </rPr>
      <t>-04, мер, рыж, ганн, Гонг, Новгородская обл.</t>
    </r>
  </si>
  <si>
    <t>004442</t>
  </si>
  <si>
    <t>Шаповалова Е.</t>
  </si>
  <si>
    <t>ПЕРВЕНСТВО САНКТ-ПЕТЕРБУРГА СРЕДИ ЮНИОРОВ</t>
  </si>
  <si>
    <r>
      <t>ТАВР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англо-буд., Артан, Краснодарский край</t>
    </r>
  </si>
  <si>
    <t xml:space="preserve">003946 </t>
  </si>
  <si>
    <r>
      <t xml:space="preserve">АСЛАНОВА
</t>
    </r>
    <r>
      <rPr>
        <sz val="8"/>
        <rFont val="Verdana"/>
        <family val="2"/>
      </rPr>
      <t>Мария,1997</t>
    </r>
  </si>
  <si>
    <t>042598</t>
  </si>
  <si>
    <r>
      <t xml:space="preserve">ПУХ-04, </t>
    </r>
    <r>
      <rPr>
        <sz val="8"/>
        <rFont val="Verdana"/>
        <family val="2"/>
      </rPr>
      <t>мер., гнед., трак., Хоразган, Беларусь</t>
    </r>
  </si>
  <si>
    <t>011737</t>
  </si>
  <si>
    <r>
      <t xml:space="preserve">ГОРБАЧЕВА 
</t>
    </r>
    <r>
      <rPr>
        <sz val="8"/>
        <rFont val="Verdana"/>
        <family val="2"/>
      </rPr>
      <t>Юлия, 2000</t>
    </r>
  </si>
  <si>
    <t>003900</t>
  </si>
  <si>
    <r>
      <t>ПРЕСТИЖ-07</t>
    </r>
    <r>
      <rPr>
        <sz val="8"/>
        <rFont val="Verdana"/>
        <family val="2"/>
      </rPr>
      <t>, мер, сер., полукровная, Салют, Россия, Ставропольский край</t>
    </r>
  </si>
  <si>
    <t>010321</t>
  </si>
  <si>
    <t>Локтионов В.</t>
  </si>
  <si>
    <r>
      <t xml:space="preserve">КОЛОРАДО-07, </t>
    </r>
    <r>
      <rPr>
        <sz val="8"/>
        <rFont val="Verdana"/>
        <family val="2"/>
      </rPr>
      <t>мер, т.гнед, гол.тепл, Обелиск</t>
    </r>
  </si>
  <si>
    <t>013082</t>
  </si>
  <si>
    <r>
      <t xml:space="preserve">ЕРШОВА
</t>
    </r>
    <r>
      <rPr>
        <sz val="8"/>
        <rFont val="Verdana"/>
        <family val="2"/>
      </rPr>
      <t>Ксения, 1996</t>
    </r>
  </si>
  <si>
    <t>036296</t>
  </si>
  <si>
    <r>
      <t xml:space="preserve">КАБРИОЛЕТ-02, </t>
    </r>
    <r>
      <rPr>
        <sz val="8"/>
        <rFont val="Verdana"/>
        <family val="2"/>
      </rPr>
      <t>жер, вор, трак, Броксат, Ленинградская область</t>
    </r>
  </si>
  <si>
    <t>005018</t>
  </si>
  <si>
    <t>КОМАНДНЫЙ ПРИЗ. ЮНИОРЫ</t>
  </si>
  <si>
    <t>ПЕРВЕНСТВО САНКТ-ПЕТЕРБУРГА СРЕДИ ДЕТЕЙ</t>
  </si>
  <si>
    <r>
      <t xml:space="preserve">ГЕРАСИМОВА
</t>
    </r>
    <r>
      <rPr>
        <sz val="8"/>
        <rFont val="Verdana"/>
        <family val="2"/>
      </rPr>
      <t>Ева,2003</t>
    </r>
  </si>
  <si>
    <r>
      <t xml:space="preserve">ФЛЕР-10, </t>
    </r>
    <r>
      <rPr>
        <sz val="8"/>
        <rFont val="Verdana"/>
        <family val="2"/>
      </rPr>
      <t>коб, т.гнед., пони, Нидерланды</t>
    </r>
  </si>
  <si>
    <t>015651</t>
  </si>
  <si>
    <r>
      <t xml:space="preserve">ЗАГОРУЙКО </t>
    </r>
    <r>
      <rPr>
        <sz val="8"/>
        <rFont val="Verdana"/>
        <family val="2"/>
      </rPr>
      <t>Екатерина, 2004</t>
    </r>
  </si>
  <si>
    <t>001604</t>
  </si>
  <si>
    <r>
      <t xml:space="preserve">ДАРИЭЛЬ-08, </t>
    </r>
    <r>
      <rPr>
        <sz val="8"/>
        <rFont val="Verdana"/>
        <family val="2"/>
      </rPr>
      <t xml:space="preserve">кобыла, вор. класс пони, Дамаск </t>
    </r>
  </si>
  <si>
    <t>010556</t>
  </si>
  <si>
    <t>Загоруйко С.</t>
  </si>
  <si>
    <t>Зазулина Е.</t>
  </si>
  <si>
    <t>КСК "Кронштадт" /
Санкт-Петербург</t>
  </si>
  <si>
    <r>
      <t xml:space="preserve">БЕЛЫХ
</t>
    </r>
    <r>
      <rPr>
        <sz val="8"/>
        <rFont val="Verdana"/>
        <family val="2"/>
      </rPr>
      <t>Ксения,2003</t>
    </r>
  </si>
  <si>
    <t>015303</t>
  </si>
  <si>
    <r>
      <t xml:space="preserve">АРГОНАВТ-07, </t>
    </r>
    <r>
      <rPr>
        <sz val="8"/>
        <rFont val="Verdana"/>
        <family val="2"/>
      </rPr>
      <t>мер, вор, полукр.</t>
    </r>
  </si>
  <si>
    <t>011268</t>
  </si>
  <si>
    <t>Нарышкова Н.</t>
  </si>
  <si>
    <r>
      <t xml:space="preserve">ВИЛЕНСКАЯ
</t>
    </r>
    <r>
      <rPr>
        <sz val="8"/>
        <rFont val="Verdana"/>
        <family val="2"/>
      </rPr>
      <t>Олеся,2003</t>
    </r>
  </si>
  <si>
    <t>013003</t>
  </si>
  <si>
    <r>
      <t xml:space="preserve">БАРХАТНАЯ-06, </t>
    </r>
    <r>
      <rPr>
        <sz val="8"/>
        <rFont val="Verdana"/>
        <family val="2"/>
      </rPr>
      <t xml:space="preserve">кобыла, рыж. полукр., Хардинг </t>
    </r>
  </si>
  <si>
    <t>006274</t>
  </si>
  <si>
    <t>Бондаренко Е.</t>
  </si>
  <si>
    <t>КСК "Усть-Ижора"/
Ленинградская область</t>
  </si>
  <si>
    <r>
      <t xml:space="preserve">КУЗНЕЦОВА
</t>
    </r>
    <r>
      <rPr>
        <sz val="8"/>
        <rFont val="Verdana"/>
        <family val="2"/>
      </rPr>
      <t>Алена,2004</t>
    </r>
  </si>
  <si>
    <t>009004</t>
  </si>
  <si>
    <r>
      <t xml:space="preserve">ЛЕМНИСКААТ РАПСОДИ-04 (146), </t>
    </r>
    <r>
      <rPr>
        <sz val="8"/>
        <rFont val="Verdana"/>
        <family val="2"/>
      </rPr>
      <t>мер, рыж, уэльск.пони, Анжершоф Роки, Нидерланды</t>
    </r>
  </si>
  <si>
    <t>016613</t>
  </si>
  <si>
    <t>Брунц Н.</t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</si>
  <si>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</si>
  <si>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</si>
  <si>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r>
      <t xml:space="preserve">ДОЙЧ ГРАФ-06, </t>
    </r>
    <r>
      <rPr>
        <sz val="8"/>
        <rFont val="Verdana"/>
        <family val="2"/>
      </rPr>
      <t xml:space="preserve">мер, вор. ган., Дрессаж Роял </t>
    </r>
  </si>
  <si>
    <t>010319</t>
  </si>
  <si>
    <r>
      <t xml:space="preserve">ГОРЯЧЕВСКИХ
</t>
    </r>
    <r>
      <rPr>
        <sz val="8"/>
        <rFont val="Verdana"/>
        <family val="2"/>
      </rPr>
      <t>Анастасия,2003</t>
    </r>
  </si>
  <si>
    <t>043903</t>
  </si>
  <si>
    <r>
      <t>МАРШАЛ-05,</t>
    </r>
    <r>
      <rPr>
        <sz val="8"/>
        <rFont val="Verdana"/>
        <family val="2"/>
      </rPr>
      <t xml:space="preserve"> жер, гн. рус.полукр., Леон ПФ (КСК) "Ковчег"</t>
    </r>
  </si>
  <si>
    <t>КСК "Аллюр"/
Санкт-Петербург</t>
  </si>
  <si>
    <r>
      <t xml:space="preserve">НЬЮ ЧЕЛЕНДЖИС ШАЙЕНН-07, (129), </t>
    </r>
    <r>
      <rPr>
        <sz val="8"/>
        <rFont val="Verdana"/>
        <family val="2"/>
      </rPr>
      <t>коб, изаб, уэльск.пони, Эиар Калиф, Нидерланды</t>
    </r>
  </si>
  <si>
    <r>
      <t xml:space="preserve">ПРОНИНА 
</t>
    </r>
    <r>
      <rPr>
        <sz val="8"/>
        <rFont val="Verdana"/>
        <family val="2"/>
      </rPr>
      <t>Анна, 2004</t>
    </r>
  </si>
  <si>
    <t>009604</t>
  </si>
  <si>
    <r>
      <t xml:space="preserve">ОРДЕН-99, </t>
    </r>
    <r>
      <rPr>
        <sz val="8"/>
        <rFont val="Verdana"/>
        <family val="2"/>
      </rPr>
      <t>рыж, трак, Драгун, кз им.Доватора</t>
    </r>
  </si>
  <si>
    <t>006237</t>
  </si>
  <si>
    <t>КСК "Дерби" / 
Ленинградская область</t>
  </si>
  <si>
    <t>КУБОК КСК "ВЕНТА-АРЕНА"</t>
  </si>
  <si>
    <r>
      <t xml:space="preserve">ФЛИБУСТЬЕР-07, </t>
    </r>
    <r>
      <rPr>
        <sz val="8"/>
        <rFont val="Verdana"/>
        <family val="2"/>
      </rPr>
      <t>мер., вор., ганн., Ковбой, Гродненская область</t>
    </r>
  </si>
  <si>
    <t>009505</t>
  </si>
  <si>
    <r>
      <t xml:space="preserve">ГРИГОРЬЕВА
</t>
    </r>
    <r>
      <rPr>
        <sz val="8"/>
        <rFont val="Verdana"/>
        <family val="2"/>
      </rPr>
      <t>Юлия, 2003</t>
    </r>
  </si>
  <si>
    <t>016803</t>
  </si>
  <si>
    <r>
      <t xml:space="preserve">ШТРАУС-99, </t>
    </r>
    <r>
      <rPr>
        <sz val="8"/>
        <rFont val="Verdana"/>
        <family val="2"/>
      </rPr>
      <t>мер, рыж, гол.теплокр, Дарлингтон, Нидерланды</t>
    </r>
  </si>
  <si>
    <t>010424</t>
  </si>
  <si>
    <r>
      <t xml:space="preserve">НОВИЧКОВА
</t>
    </r>
    <r>
      <rPr>
        <sz val="8"/>
        <rFont val="Verdana"/>
        <family val="2"/>
      </rPr>
      <t>Елизавета, 2002</t>
    </r>
  </si>
  <si>
    <r>
      <t xml:space="preserve">ЭЛЬ КАПОНЕ ДЖИ-09, </t>
    </r>
    <r>
      <rPr>
        <sz val="8"/>
        <rFont val="Verdana"/>
        <family val="2"/>
      </rPr>
      <t>гн, гол.тепл, Ван гог, Нидерланды</t>
    </r>
  </si>
  <si>
    <t>011198</t>
  </si>
  <si>
    <t>КСК "Дерби"/
Санкт-Петербург</t>
  </si>
  <si>
    <r>
      <t xml:space="preserve">СОБОЛЕНКО
</t>
    </r>
    <r>
      <rPr>
        <sz val="8"/>
        <rFont val="Verdana"/>
        <family val="2"/>
      </rPr>
      <t>Александра, 2003</t>
    </r>
  </si>
  <si>
    <r>
      <t xml:space="preserve">ЛАРРИ КАРЛТОН-07, </t>
    </r>
    <r>
      <rPr>
        <sz val="8"/>
        <rFont val="Verdana"/>
        <family val="2"/>
      </rPr>
      <t>мер, гнед, баврск, Ландпринц, Германия</t>
    </r>
  </si>
  <si>
    <t>012920</t>
  </si>
  <si>
    <r>
      <t xml:space="preserve">МЯГКОВА
</t>
    </r>
    <r>
      <rPr>
        <sz val="8"/>
        <rFont val="Verdana"/>
        <family val="2"/>
      </rPr>
      <t>Мария</t>
    </r>
  </si>
  <si>
    <r>
      <t xml:space="preserve">АМАРЕНС ФОН ООСТЕНБУРГ-08, </t>
    </r>
    <r>
      <rPr>
        <sz val="8"/>
        <rFont val="Verdana"/>
        <family val="2"/>
      </rPr>
      <t xml:space="preserve">коб, вор. фриз., Доайтсен 420 </t>
    </r>
  </si>
  <si>
    <t>011325</t>
  </si>
  <si>
    <t>Мягкова М.</t>
  </si>
  <si>
    <r>
      <t xml:space="preserve">ХЕППИ ЭЙ-12, </t>
    </r>
    <r>
      <rPr>
        <sz val="8"/>
        <rFont val="Verdana"/>
        <family val="2"/>
      </rPr>
      <t xml:space="preserve">кобыла, сер. латв., Хронометр </t>
    </r>
  </si>
  <si>
    <t>016636</t>
  </si>
  <si>
    <t>Сергиеня О.</t>
  </si>
  <si>
    <r>
      <t xml:space="preserve">САН ХОСЕ-09, </t>
    </r>
    <r>
      <rPr>
        <sz val="8"/>
        <rFont val="Verdana"/>
        <family val="2"/>
      </rPr>
      <t xml:space="preserve">жеребец, вор. вестф., Сан Амур </t>
    </r>
  </si>
  <si>
    <t>010581</t>
  </si>
  <si>
    <t>Алексеенко О.</t>
  </si>
  <si>
    <r>
      <t xml:space="preserve">ПАВЛОВА
</t>
    </r>
    <r>
      <rPr>
        <sz val="8"/>
        <rFont val="Verdana"/>
        <family val="2"/>
      </rPr>
      <t>Валерия,2001</t>
    </r>
  </si>
  <si>
    <t>051801</t>
  </si>
  <si>
    <r>
      <t xml:space="preserve">ЭРЕНПРАЙС-09, </t>
    </r>
    <r>
      <rPr>
        <sz val="8"/>
        <rFont val="Verdana"/>
        <family val="2"/>
      </rPr>
      <t>мер, рыж, вест, Эренпар, Россия</t>
    </r>
  </si>
  <si>
    <t>013709</t>
  </si>
  <si>
    <t>Евстигнеева Т.</t>
  </si>
  <si>
    <r>
      <t xml:space="preserve">МИНАСЯН 
</t>
    </r>
    <r>
      <rPr>
        <sz val="8"/>
        <rFont val="Verdana"/>
        <family val="2"/>
      </rPr>
      <t>Яна,2000</t>
    </r>
  </si>
  <si>
    <t>007100</t>
  </si>
  <si>
    <t>Маругина Е.</t>
  </si>
  <si>
    <r>
      <t xml:space="preserve">АНУФРИЕВА
</t>
    </r>
    <r>
      <rPr>
        <sz val="8"/>
        <rFont val="Verdana"/>
        <family val="2"/>
      </rPr>
      <t>Ольга</t>
    </r>
  </si>
  <si>
    <t>009873</t>
  </si>
  <si>
    <r>
      <t xml:space="preserve">КОР ДЕ ГРАНА-07, </t>
    </r>
    <r>
      <rPr>
        <sz val="8"/>
        <rFont val="Verdana"/>
        <family val="2"/>
      </rPr>
      <t>коб, вор, полукр, Кальвадос, Латвия</t>
    </r>
  </si>
  <si>
    <t>009926</t>
  </si>
  <si>
    <t>Ануфриева О.</t>
  </si>
  <si>
    <r>
      <t xml:space="preserve">АНИСИМОВА
</t>
    </r>
    <r>
      <rPr>
        <sz val="8"/>
        <rFont val="Verdana"/>
        <family val="2"/>
      </rPr>
      <t>Надежда</t>
    </r>
  </si>
  <si>
    <t>009174</t>
  </si>
  <si>
    <r>
      <t xml:space="preserve">АНТЕЙ-06, </t>
    </r>
    <r>
      <rPr>
        <sz val="8"/>
        <rFont val="Verdana"/>
        <family val="2"/>
      </rPr>
      <t>жер, гнед, помесь, Талисман, КСК Генетика</t>
    </r>
  </si>
  <si>
    <t>010371</t>
  </si>
  <si>
    <t>Анисимова Н.</t>
  </si>
  <si>
    <r>
      <t xml:space="preserve">ЧЕБУНИНА
</t>
    </r>
    <r>
      <rPr>
        <sz val="8"/>
        <rFont val="Verdana"/>
        <family val="2"/>
      </rPr>
      <t>Ольга</t>
    </r>
  </si>
  <si>
    <r>
      <t>КЛИНТОРД II-06, мер</t>
    </r>
    <r>
      <rPr>
        <sz val="8"/>
        <rFont val="Verdana"/>
        <family val="2"/>
      </rPr>
      <t xml:space="preserve">, сер. голш., Clinton I </t>
    </r>
  </si>
  <si>
    <t>103SF89</t>
  </si>
  <si>
    <t>Лебедева И.</t>
  </si>
  <si>
    <r>
      <t xml:space="preserve">БАХВАЛОВА
</t>
    </r>
    <r>
      <rPr>
        <sz val="8"/>
        <rFont val="Verdana"/>
        <family val="2"/>
      </rPr>
      <t>Надежда</t>
    </r>
  </si>
  <si>
    <r>
      <t xml:space="preserve">ФЕЛИЦИЯ-05, </t>
    </r>
    <r>
      <rPr>
        <sz val="8"/>
        <rFont val="Verdana"/>
        <family val="2"/>
      </rPr>
      <t>коб, т.гнед, ольден, Цаубертанц, КК Прометей</t>
    </r>
  </si>
  <si>
    <t>004034</t>
  </si>
  <si>
    <t>Санталова О.</t>
  </si>
  <si>
    <r>
      <t xml:space="preserve">ЛОТВИНОВА
</t>
    </r>
    <r>
      <rPr>
        <sz val="8"/>
        <rFont val="Verdana"/>
        <family val="2"/>
      </rPr>
      <t>Мария,2002</t>
    </r>
  </si>
  <si>
    <r>
      <t xml:space="preserve">ВЕТО-08, </t>
    </r>
    <r>
      <rPr>
        <sz val="8"/>
        <rFont val="Verdana"/>
        <family val="2"/>
      </rPr>
      <t>мер., гнед., лит. полукр., Лабрадорас 2МДжи, Литва</t>
    </r>
  </si>
  <si>
    <t>011726</t>
  </si>
  <si>
    <t>Тест FEI 2009г. (ред. 2016г.) «Езда для 5-летних лошадей. Финал»</t>
  </si>
  <si>
    <t>Тест FEI 2009 "Езда для 5-летних лошадей. Финал"</t>
  </si>
  <si>
    <t>Тест FEI 2009г. (ред. 2016г.) «Езда для 7-летних лошадей. Финал»</t>
  </si>
  <si>
    <t>СРЕДНИЙ ПРИЗ №1</t>
  </si>
  <si>
    <t>СП №4</t>
  </si>
  <si>
    <t>СП №5</t>
  </si>
  <si>
    <t>СП №6</t>
  </si>
  <si>
    <t>СП №7</t>
  </si>
  <si>
    <t>СП №8</t>
  </si>
  <si>
    <t>СП №9</t>
  </si>
  <si>
    <t>ЛИЧНЫЙ ПРИЗ. ЮНИОРЫ</t>
  </si>
  <si>
    <t>23 августа 2017</t>
  </si>
  <si>
    <t>ЧЕМПИОНАТ САНКТ-ПЕТЕРБУРГА гр.А</t>
  </si>
  <si>
    <r>
      <t xml:space="preserve">ИЗБРАННИК-00, </t>
    </r>
    <r>
      <rPr>
        <sz val="8"/>
        <rFont val="Verdana"/>
        <family val="2"/>
      </rPr>
      <t>мер, рыж, УВП, Бушприт, Александровский кз</t>
    </r>
  </si>
  <si>
    <t>000088</t>
  </si>
  <si>
    <r>
      <t xml:space="preserve">КАПЛЕНКО
</t>
    </r>
    <r>
      <rPr>
        <sz val="8"/>
        <rFont val="Verdana"/>
        <family val="2"/>
      </rPr>
      <t>Марина</t>
    </r>
  </si>
  <si>
    <t>003266</t>
  </si>
  <si>
    <r>
      <t xml:space="preserve">АЗАРД-06, </t>
    </r>
    <r>
      <rPr>
        <sz val="8"/>
        <rFont val="Verdana"/>
        <family val="2"/>
      </rPr>
      <t>мер, вор. рус.верх., Атом Старожиловский к/з</t>
    </r>
  </si>
  <si>
    <t>017400</t>
  </si>
  <si>
    <t>Капленко М.</t>
  </si>
  <si>
    <t>Спиридонова И.</t>
  </si>
  <si>
    <t>КСК "Регион"/
Санкт-Петербург</t>
  </si>
  <si>
    <r>
      <t xml:space="preserve">ВИШНЕВСКАЯ
</t>
    </r>
    <r>
      <rPr>
        <sz val="8"/>
        <rFont val="Verdana"/>
        <family val="2"/>
      </rPr>
      <t>Ирина</t>
    </r>
  </si>
  <si>
    <r>
      <t xml:space="preserve">ПАРАГВАЙ-09, </t>
    </r>
    <r>
      <rPr>
        <sz val="8"/>
        <rFont val="Verdana"/>
        <family val="2"/>
      </rPr>
      <t>мер, т.гнед, латв, Посох, Ленинградская область</t>
    </r>
  </si>
  <si>
    <t>010476</t>
  </si>
  <si>
    <t>КУБОК ВЫЗОВА. УСЛОЖНЕННЫЙ ТЕСТ. (модифицированный)</t>
  </si>
  <si>
    <r>
      <t xml:space="preserve">ПАРАДИЗ-05, </t>
    </r>
    <r>
      <rPr>
        <sz val="8"/>
        <rFont val="Verdana"/>
        <family val="2"/>
      </rPr>
      <t>мер, вор, трак, Затор, Беларусь</t>
    </r>
  </si>
  <si>
    <t>009927</t>
  </si>
  <si>
    <t>020283</t>
  </si>
  <si>
    <t>24 августа 2017</t>
  </si>
  <si>
    <t>утешительная езда</t>
  </si>
  <si>
    <r>
      <t xml:space="preserve">СМИРНОВА
</t>
    </r>
    <r>
      <rPr>
        <sz val="8"/>
        <rFont val="Verdana"/>
        <family val="2"/>
      </rPr>
      <t>Анастасия,2003</t>
    </r>
  </si>
  <si>
    <r>
      <t xml:space="preserve">НЕВАДА-04, </t>
    </r>
    <r>
      <rPr>
        <sz val="8"/>
        <rFont val="Verdana"/>
        <family val="2"/>
      </rPr>
      <t>коб., рыже-пег., полукр., неизв., Россия</t>
    </r>
  </si>
  <si>
    <t>011715</t>
  </si>
  <si>
    <r>
      <t xml:space="preserve">БИЧУРИНА
</t>
    </r>
    <r>
      <rPr>
        <sz val="8"/>
        <rFont val="Verdana"/>
        <family val="2"/>
      </rPr>
      <t>Алина,2006</t>
    </r>
  </si>
  <si>
    <r>
      <t xml:space="preserve">ВАЛЕНТИНКА-04, </t>
    </r>
    <r>
      <rPr>
        <sz val="8"/>
        <rFont val="Verdana"/>
        <family val="2"/>
      </rPr>
      <t>коб, рыж, помесь, Фишка, Ленинградская обл.</t>
    </r>
  </si>
  <si>
    <t>005871</t>
  </si>
  <si>
    <t>Безелюк С.</t>
  </si>
  <si>
    <r>
      <t xml:space="preserve">ШАРАНИНА
</t>
    </r>
    <r>
      <rPr>
        <sz val="8"/>
        <rFont val="Verdana"/>
        <family val="2"/>
      </rPr>
      <t>Анна,2003</t>
    </r>
  </si>
  <si>
    <t>КЮР юниорских езд</t>
  </si>
  <si>
    <t>С</t>
  </si>
  <si>
    <t>Итого</t>
  </si>
  <si>
    <t>Оценка костюм</t>
  </si>
  <si>
    <t xml:space="preserve">Техн. </t>
  </si>
  <si>
    <t>Арт.</t>
  </si>
  <si>
    <t>КСК "Комарово"/
Санкт-Петербург</t>
  </si>
  <si>
    <t>ЮН</t>
  </si>
  <si>
    <r>
      <t xml:space="preserve">НИКАНОРОВА
</t>
    </r>
    <r>
      <rPr>
        <sz val="8"/>
        <rFont val="Verdana"/>
        <family val="2"/>
      </rPr>
      <t>Татьяна,1999</t>
    </r>
  </si>
  <si>
    <t>027699</t>
  </si>
  <si>
    <r>
      <t xml:space="preserve">ПОЛО-09, </t>
    </r>
    <r>
      <rPr>
        <sz val="8"/>
        <rFont val="Verdana"/>
        <family val="2"/>
      </rPr>
      <t>мер., т.-гнед., трак., Орден, Беларусь</t>
    </r>
  </si>
  <si>
    <t>011347</t>
  </si>
  <si>
    <t>Никонова Т.</t>
  </si>
  <si>
    <t>Устрова М.</t>
  </si>
  <si>
    <r>
      <t xml:space="preserve">СОБОЛЕВА
</t>
    </r>
    <r>
      <rPr>
        <sz val="8"/>
        <rFont val="Verdana"/>
        <family val="2"/>
      </rPr>
      <t>Елизавета,2000</t>
    </r>
  </si>
  <si>
    <t>ВАЙГАЧ</t>
  </si>
  <si>
    <r>
      <t xml:space="preserve">САВЕЛЬЕВА
</t>
    </r>
    <r>
      <rPr>
        <sz val="8"/>
        <rFont val="Verdana"/>
        <family val="2"/>
      </rPr>
      <t>Ирина</t>
    </r>
  </si>
  <si>
    <t>001482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</si>
  <si>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</si>
  <si>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</si>
  <si>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</si>
  <si>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КК "Форсайд" / 
Ленинградская область</t>
  </si>
  <si>
    <t>КЮР Среднего приза №1</t>
  </si>
  <si>
    <t>КЮР любительских езд</t>
  </si>
  <si>
    <t>Беларусь</t>
  </si>
  <si>
    <t>Лудина И.В. - ВК - Санкт-Петербург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</si>
  <si>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Петухова Н. - МК, Ахачинский А. - ВК, Русинова Е. - ВК</t>
    </r>
  </si>
  <si>
    <t>Судьи: Петухова Н. - МК, Ахачинский А. - ВК, Русинова Е. - ВК</t>
  </si>
  <si>
    <r>
      <t xml:space="preserve">ПОЛЯКОВА
</t>
    </r>
    <r>
      <rPr>
        <sz val="8"/>
        <rFont val="Verdana"/>
        <family val="2"/>
      </rPr>
      <t>Дарья, 1997</t>
    </r>
  </si>
  <si>
    <t>ЧЕМПИОНАТ САНКТ-ПЕТЕРБУРГА гр.А
ЧЕМПИОНАТ САНКТ-ПЕТЕРБУРГА гр.Б
ЧЕМПИОНАТ САНКТ-ПЕТЕРБУРГА гр.С
ЧЕМПИОНАТ САНКТ-ПЕТЕРБУРГА гр.Д
ПЕРВЕНСТВО САНКТ-ПЕТЕРБУРГА СРЕДИ ЮНИОРОВ
ПЕРВЕНСТВО САНКТ-ПЕТЕРБУРГА СРЕДИ ДЕТЕЙ
КУБОК КСК "ВЕНТА-АРЕНА"</t>
  </si>
  <si>
    <t>МК4*</t>
  </si>
  <si>
    <t>Петухова Н.А.</t>
  </si>
  <si>
    <t>Русинова Е.П.</t>
  </si>
  <si>
    <t>Сочеванова О.А.</t>
  </si>
  <si>
    <r>
      <t xml:space="preserve">Судьи: </t>
    </r>
    <r>
      <rPr>
        <sz val="10"/>
        <rFont val="Verdana"/>
        <family val="2"/>
      </rPr>
      <t xml:space="preserve"> Н - Петухова Н. - МК4* - Беларусь, С - Русинова Е. - ВК - Ленинградская область, М - Ахачинский А. - ВК - Санкт-Петербург</t>
    </r>
  </si>
  <si>
    <t>КСК "Классика"/
Беларусь</t>
  </si>
  <si>
    <r>
      <t xml:space="preserve">Судьи: </t>
    </r>
    <r>
      <rPr>
        <sz val="10"/>
        <rFont val="Verdana"/>
        <family val="2"/>
      </rPr>
      <t xml:space="preserve"> Н - Петухова Н. - МК4* - Беларусь, С - Ахачинский А. - ВК - Санкт-Петербург, М - Русинова Е. - ВК - Ленинградская область</t>
    </r>
  </si>
  <si>
    <t>Новичкова М.</t>
  </si>
  <si>
    <t>Лотвинов Е.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</si>
  <si>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С - Петухова Н. - МК4* - Беларусь, М - Додонова О. - 1К - Ленинградская область</t>
    </r>
  </si>
  <si>
    <t>КСК "Классика"/
Ленинградская область</t>
  </si>
  <si>
    <t>ч.вл/
Ленинградская область</t>
  </si>
  <si>
    <t>Киселева Г.</t>
  </si>
  <si>
    <t>Григорьева Г.</t>
  </si>
  <si>
    <t>035899</t>
  </si>
  <si>
    <t>016902</t>
  </si>
  <si>
    <t>034303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</si>
  <si>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Додонова О. - 1К, Ахачинский А. - ВК, Лудина И. - ВК</t>
    </r>
  </si>
  <si>
    <t>ЧЕМПИОНАТ САНКТ-ПЕТЕРБУРГА гр.С</t>
  </si>
  <si>
    <t>Бахвалова Н.</t>
  </si>
  <si>
    <t>КЦ "Простор"/
Санкт-Петербург</t>
  </si>
  <si>
    <t>КСК "Александрова дача"/
Санкт-Петербург</t>
  </si>
  <si>
    <t>014379</t>
  </si>
  <si>
    <r>
      <t xml:space="preserve">ПАРАГВАЙ-09, </t>
    </r>
    <r>
      <rPr>
        <sz val="8"/>
        <rFont val="Verdana"/>
        <family val="2"/>
      </rPr>
      <t xml:space="preserve">мерин, т.-гн. латв., Посох </t>
    </r>
  </si>
  <si>
    <t>007867</t>
  </si>
  <si>
    <t>Калинина О.</t>
  </si>
  <si>
    <r>
      <t xml:space="preserve">РЕПЕРТУАР-05, </t>
    </r>
    <r>
      <rPr>
        <sz val="8"/>
        <rFont val="Verdana"/>
        <family val="2"/>
      </rPr>
      <t>мерин, рыж. полукр., Талисман КСК "Пегас"</t>
    </r>
  </si>
  <si>
    <r>
      <t xml:space="preserve">Судьи: </t>
    </r>
    <r>
      <rPr>
        <sz val="10"/>
        <rFont val="Verdana"/>
        <family val="2"/>
      </rPr>
      <t xml:space="preserve"> Н -  Ахачинский А. - ВК - Санкт-Петербург, С - Лудина И. -ВК - Санкт-Петербург, М - Додонова О. - 1К - Ленинградская область</t>
    </r>
  </si>
  <si>
    <t>ПРЕДВАРИТЕЛЬНЫЙ ПРИЗ. ЮНИОРЫ</t>
  </si>
  <si>
    <t>исключен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</si>
  <si>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Петухова Н. - МК4*, Ахачинский А. - ВК, Русинова Е. - ВК</t>
    </r>
  </si>
  <si>
    <t>Судьи: Петухова Н. - МК4*, Ахачинский А. - ВК, Русинова Е. - ВК</t>
  </si>
  <si>
    <r>
      <t xml:space="preserve">КАСТЕЛЛО-05, </t>
    </r>
    <r>
      <rPr>
        <sz val="8"/>
        <rFont val="Verdana"/>
        <family val="2"/>
      </rPr>
      <t>мер, т.гнед, латв, Каллиано, Латвия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</si>
  <si>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С - Петухова Н. - МК4* - Беларусь, М - Ахачинский А. - ВК - Санкт-Петербург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</si>
  <si>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область, С - Петухова Н. - МК4* - Беларусь, М - Додонова О - 1К - Ленинградская область</t>
    </r>
  </si>
  <si>
    <t>БОЛЬШОЙ ПРИЗ</t>
  </si>
  <si>
    <r>
      <t xml:space="preserve">НЕВАДА-04, </t>
    </r>
    <r>
      <rPr>
        <sz val="8"/>
        <rFont val="Verdana"/>
        <family val="2"/>
      </rPr>
      <t xml:space="preserve">кобыла, рыж.-пег. полукр., н.з. </t>
    </r>
  </si>
  <si>
    <r>
      <t xml:space="preserve">Судьи: </t>
    </r>
    <r>
      <rPr>
        <sz val="10"/>
        <rFont val="Verdana"/>
        <family val="2"/>
      </rPr>
      <t xml:space="preserve"> Н - Петухова Н. - МК4* - Беларусь, С - Лудина И. - ВК - Санкт-Петербург, М - Додонова О - 1К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</si>
  <si>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Русинова Е. - ВК - Ленинградская область, М - Петухова Н. - МК4* - Беларусь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</si>
  <si>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Додонова О - 1К - Ленинградская область, М - Петухова Н. - МК4* - Беларусь</t>
    </r>
  </si>
  <si>
    <r>
      <t xml:space="preserve">Судьи: </t>
    </r>
    <r>
      <rPr>
        <sz val="10"/>
        <rFont val="Verdana"/>
        <family val="2"/>
      </rPr>
      <t xml:space="preserve"> Н - Петухова Н. - МК4* - Беларусь, С - Ахачинский А. - ВК - Санкт-Петербург, М - Лудина И. - ВК - Санкт-Петербург</t>
    </r>
  </si>
  <si>
    <t>ОКЦ "Солнечный остров"/
Ленинградская область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</si>
  <si>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Лудина И. - ВК - Санкт-Петербург, М - Петухова Н. - МК4* - Беларусь</t>
    </r>
  </si>
  <si>
    <r>
      <t xml:space="preserve">Судьи: </t>
    </r>
    <r>
      <rPr>
        <sz val="10"/>
        <rFont val="Verdana"/>
        <family val="2"/>
      </rPr>
      <t xml:space="preserve"> Н - Лудина И. - ВК - Санкт-Петербург, С - Петухова Н. - МК4* - Беларусь, М - Ахачинский А. - ВК - Санкт-Петербург</t>
    </r>
  </si>
  <si>
    <t>КСК "Дубки"/
Санкт-Петербург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</si>
  <si>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</si>
  <si>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</si>
  <si>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</si>
  <si>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</si>
  <si>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</si>
  <si>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</si>
  <si>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</si>
  <si>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</si>
  <si>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</si>
  <si>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</si>
  <si>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</si>
  <si>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</si>
  <si>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</si>
  <si>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</si>
  <si>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</si>
  <si>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</si>
  <si>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</si>
  <si>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</si>
  <si>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</si>
  <si>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</si>
  <si>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</si>
  <si>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</si>
  <si>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</si>
  <si>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</si>
  <si>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</si>
  <si>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</si>
  <si>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</si>
  <si>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</si>
  <si>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</si>
  <si>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</si>
  <si>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</si>
  <si>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</si>
  <si>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</si>
  <si>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</si>
  <si>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</si>
  <si>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</si>
  <si>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</si>
  <si>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</si>
  <si>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</si>
  <si>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</si>
  <si>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</si>
  <si>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</si>
  <si>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</si>
  <si>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</si>
  <si>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</si>
  <si>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</si>
  <si>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</si>
  <si>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</si>
  <si>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</si>
  <si>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</si>
  <si>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</si>
  <si>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</si>
  <si>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</si>
  <si>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</si>
  <si>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</si>
  <si>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</si>
  <si>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</si>
  <si>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</si>
  <si>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</si>
  <si>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</si>
  <si>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</si>
  <si>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</si>
  <si>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</si>
  <si>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</si>
  <si>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</si>
  <si>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</si>
  <si>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</si>
  <si>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</si>
  <si>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</si>
  <si>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</si>
  <si>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</si>
  <si>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</si>
  <si>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</si>
  <si>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</si>
  <si>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</si>
  <si>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</si>
  <si>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</si>
  <si>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</si>
  <si>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</si>
  <si>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</si>
  <si>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</si>
  <si>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</si>
  <si>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</si>
  <si>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</si>
  <si>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</si>
  <si>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</si>
  <si>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допущен</t>
  </si>
  <si>
    <r>
      <t xml:space="preserve">ВАЙГАЧ-01, </t>
    </r>
    <r>
      <rPr>
        <sz val="8"/>
        <rFont val="Verdana"/>
        <family val="2"/>
      </rPr>
      <t>мер, св.бурая, помесь, Гонг</t>
    </r>
  </si>
  <si>
    <t>002211</t>
  </si>
  <si>
    <t>Зачет ЮНОШИ</t>
  </si>
  <si>
    <t>Зачет ОТКРЫТЫЙ КЛАСС</t>
  </si>
  <si>
    <r>
      <t xml:space="preserve">Судьи: </t>
    </r>
    <r>
      <rPr>
        <sz val="10"/>
        <rFont val="Verdana"/>
        <family val="2"/>
      </rPr>
      <t xml:space="preserve"> Н - Сочеванова О. - ВК - Санкт-Петербург, С - Ахачинский А. - ВК - Санкт-Петербург, М - Петухова Н. - МК4* - Беларусь</t>
    </r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</si>
  <si>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 Н - Сочеванова О. - ВК - Санкт-Петербург, С - Ахачинский А. - ВК - Санкт-Петербург, М - Петухова Н. - МК4* - Беларусь</t>
    </r>
  </si>
  <si>
    <t>Серова А.В.</t>
  </si>
  <si>
    <t xml:space="preserve">Ассистент шеф-стюарда - </t>
  </si>
  <si>
    <t>Лободенко Н.Ю.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</si>
  <si>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 Н - Сочеванова О. - ВК - Санкт-Петербург, С - Петухова Н. - МК4* - Беларусь, М - Ахачинский А. - ВК - Санкт-Петербург</t>
    </r>
  </si>
  <si>
    <t>БК</t>
  </si>
  <si>
    <r>
      <rPr>
        <b/>
        <sz val="10"/>
        <rFont val="Verdana"/>
        <family val="2"/>
      </rPr>
      <t>Судьи:</t>
    </r>
    <r>
      <rPr>
        <sz val="10"/>
        <rFont val="Verdana"/>
        <family val="2"/>
      </rPr>
      <t xml:space="preserve">  Н - Сочеванова О. - ВК - Санкт-Петербург, С - Лудина И. - ВК - Санкт-Петербург, М - Ахачинский А. - ВК - Санкт-Петербург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</si>
</sst>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_ &quot;SFr.&quot;\ * #,##0.00_ ;_ &quot;SFr.&quot;\ * \-#,##0.00_ ;_ &quot;SFr.&quot;\ * &quot;-&quot;??_ ;_ @_ "/>
    <numFmt numFmtId="169" formatCode="_-* #,##0.00&quot;р.&quot;_-;\-* #,##0.00&quot;р.&quot;_-;_-* \-??&quot;р.&quot;_-;_-@_-"/>
    <numFmt numFmtId="170" formatCode="0.000"/>
    <numFmt numFmtId="171" formatCode="0.0"/>
    <numFmt numFmtId="172" formatCode="_-* #,##0\ &quot;SFr.&quot;_-;\-* #,##0\ &quot;SFr.&quot;_-;_-* &quot;-&quot;\ &quot;SFr.&quot;_-;_-@_-"/>
    <numFmt numFmtId="173" formatCode="_-* #,##0.00_р_._-;\-* #,##0.00_р_._-;_-* &quot;-&quot;??_р_._-;_-@_-"/>
    <numFmt numFmtId="174" formatCode="_-* #,##0.00_р_._-;\-* #,##0.00_р_._-;_-* \-??_р_._-;_-@_-"/>
    <numFmt numFmtId="175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8"/>
      <name val="Arial"/>
      <family val="2"/>
    </font>
    <font>
      <b/>
      <sz val="6"/>
      <name val="Verdana"/>
      <family val="2"/>
    </font>
    <font>
      <sz val="11"/>
      <name val="Arial"/>
      <family val="2"/>
    </font>
    <font>
      <b/>
      <i/>
      <sz val="8"/>
      <name val="Verdana"/>
      <family val="2"/>
    </font>
    <font>
      <b/>
      <sz val="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55" fillId="37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55" fillId="3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5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5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55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5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55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55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55" fillId="57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55" fillId="5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55" fillId="59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56" fillId="62" borderId="1" applyNumberFormat="0" applyAlignment="0" applyProtection="0"/>
    <xf numFmtId="0" fontId="30" fillId="19" borderId="2" applyNumberFormat="0" applyAlignment="0" applyProtection="0"/>
    <xf numFmtId="0" fontId="30" fillId="19" borderId="2" applyNumberFormat="0" applyAlignment="0" applyProtection="0"/>
    <xf numFmtId="0" fontId="30" fillId="18" borderId="2" applyNumberFormat="0" applyAlignment="0" applyProtection="0"/>
    <xf numFmtId="0" fontId="57" fillId="63" borderId="3" applyNumberFormat="0" applyAlignment="0" applyProtection="0"/>
    <xf numFmtId="0" fontId="31" fillId="64" borderId="4" applyNumberFormat="0" applyAlignment="0" applyProtection="0"/>
    <xf numFmtId="0" fontId="31" fillId="64" borderId="4" applyNumberFormat="0" applyAlignment="0" applyProtection="0"/>
    <xf numFmtId="0" fontId="31" fillId="65" borderId="4" applyNumberFormat="0" applyAlignment="0" applyProtection="0"/>
    <xf numFmtId="0" fontId="58" fillId="63" borderId="1" applyNumberFormat="0" applyAlignment="0" applyProtection="0"/>
    <xf numFmtId="0" fontId="32" fillId="64" borderId="2" applyNumberFormat="0" applyAlignment="0" applyProtection="0"/>
    <xf numFmtId="0" fontId="32" fillId="64" borderId="2" applyNumberFormat="0" applyAlignment="0" applyProtection="0"/>
    <xf numFmtId="0" fontId="32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9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8" fontId="2" fillId="0" borderId="0" applyFill="0" applyBorder="0" applyAlignment="0" applyProtection="0"/>
    <xf numFmtId="166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169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9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60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61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66" borderId="13" applyNumberFormat="0" applyAlignment="0" applyProtection="0"/>
    <xf numFmtId="0" fontId="37" fillId="67" borderId="14" applyNumberFormat="0" applyAlignment="0" applyProtection="0"/>
    <xf numFmtId="0" fontId="37" fillId="67" borderId="14" applyNumberFormat="0" applyAlignment="0" applyProtection="0"/>
    <xf numFmtId="0" fontId="37" fillId="68" borderId="14" applyNumberFormat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6" fillId="7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68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ill="0" applyBorder="0" applyAlignment="0" applyProtection="0"/>
    <xf numFmtId="17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0" fillId="76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</cellStyleXfs>
  <cellXfs count="402">
    <xf numFmtId="0" fontId="0" fillId="0" borderId="0" xfId="0" applyFont="1" applyAlignment="1">
      <alignment/>
    </xf>
    <xf numFmtId="0" fontId="3" fillId="0" borderId="0" xfId="731" applyFont="1" applyAlignment="1" applyProtection="1">
      <alignment vertical="center"/>
      <protection locked="0"/>
    </xf>
    <xf numFmtId="0" fontId="7" fillId="0" borderId="19" xfId="728" applyFont="1" applyFill="1" applyBorder="1" applyAlignment="1" applyProtection="1">
      <alignment horizontal="center" vertical="center" wrapText="1"/>
      <protection locked="0"/>
    </xf>
    <xf numFmtId="49" fontId="7" fillId="0" borderId="19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38" applyFont="1" applyFill="1" applyBorder="1" applyAlignment="1" applyProtection="1">
      <alignment horizontal="center" vertical="center" wrapText="1"/>
      <protection locked="0"/>
    </xf>
    <xf numFmtId="0" fontId="7" fillId="0" borderId="19" xfId="752" applyFont="1" applyFill="1" applyBorder="1" applyAlignment="1" applyProtection="1">
      <alignment horizontal="center" vertical="center"/>
      <protection locked="0"/>
    </xf>
    <xf numFmtId="0" fontId="14" fillId="0" borderId="0" xfId="744" applyFont="1" applyAlignment="1" applyProtection="1">
      <alignment vertical="center"/>
      <protection locked="0"/>
    </xf>
    <xf numFmtId="0" fontId="6" fillId="0" borderId="0" xfId="744" applyFont="1" applyProtection="1">
      <alignment/>
      <protection locked="0"/>
    </xf>
    <xf numFmtId="0" fontId="6" fillId="0" borderId="0" xfId="744" applyFont="1" applyAlignment="1" applyProtection="1">
      <alignment wrapText="1"/>
      <protection locked="0"/>
    </xf>
    <xf numFmtId="0" fontId="6" fillId="0" borderId="0" xfId="744" applyFont="1" applyAlignment="1" applyProtection="1">
      <alignment shrinkToFit="1"/>
      <protection locked="0"/>
    </xf>
    <xf numFmtId="0" fontId="6" fillId="0" borderId="0" xfId="744" applyFont="1" applyAlignment="1" applyProtection="1">
      <alignment horizontal="left"/>
      <protection locked="0"/>
    </xf>
    <xf numFmtId="0" fontId="12" fillId="0" borderId="0" xfId="744" applyFont="1" applyProtection="1">
      <alignment/>
      <protection locked="0"/>
    </xf>
    <xf numFmtId="0" fontId="13" fillId="0" borderId="0" xfId="744" applyFont="1" applyAlignment="1" applyProtection="1">
      <alignment horizontal="right" vertical="center"/>
      <protection locked="0"/>
    </xf>
    <xf numFmtId="0" fontId="6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4" applyFont="1" applyFill="1" applyBorder="1" applyAlignment="1" applyProtection="1">
      <alignment horizontal="center" vertical="center" wrapText="1"/>
      <protection locked="0"/>
    </xf>
    <xf numFmtId="49" fontId="7" fillId="77" borderId="19" xfId="744" applyNumberFormat="1" applyFont="1" applyFill="1" applyBorder="1" applyAlignment="1" applyProtection="1">
      <alignment horizontal="center" vertical="center"/>
      <protection locked="0"/>
    </xf>
    <xf numFmtId="0" fontId="15" fillId="0" borderId="19" xfId="74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4" applyFill="1" applyAlignment="1" applyProtection="1">
      <alignment vertical="center"/>
      <protection locked="0"/>
    </xf>
    <xf numFmtId="0" fontId="7" fillId="0" borderId="19" xfId="729" applyFont="1" applyFill="1" applyBorder="1" applyAlignment="1" applyProtection="1">
      <alignment horizontal="center" vertical="center" wrapText="1"/>
      <protection locked="0"/>
    </xf>
    <xf numFmtId="0" fontId="2" fillId="0" borderId="0" xfId="744" applyFont="1" applyFill="1" applyAlignment="1" applyProtection="1">
      <alignment horizontal="center" vertical="center"/>
      <protection locked="0"/>
    </xf>
    <xf numFmtId="0" fontId="9" fillId="0" borderId="0" xfId="744" applyFont="1" applyFill="1" applyAlignment="1" applyProtection="1">
      <alignment horizontal="center" vertical="center"/>
      <protection locked="0"/>
    </xf>
    <xf numFmtId="0" fontId="2" fillId="0" borderId="0" xfId="744" applyFill="1" applyAlignment="1" applyProtection="1">
      <alignment horizontal="center" vertical="center" wrapText="1"/>
      <protection locked="0"/>
    </xf>
    <xf numFmtId="0" fontId="3" fillId="0" borderId="0" xfId="732" applyNumberFormat="1" applyFont="1" applyFill="1" applyBorder="1" applyAlignment="1" applyProtection="1">
      <alignment vertical="center"/>
      <protection locked="0"/>
    </xf>
    <xf numFmtId="49" fontId="3" fillId="0" borderId="0" xfId="732" applyNumberFormat="1" applyFont="1" applyFill="1" applyBorder="1" applyAlignment="1" applyProtection="1">
      <alignment vertical="center"/>
      <protection locked="0"/>
    </xf>
    <xf numFmtId="0" fontId="3" fillId="0" borderId="0" xfId="732" applyFont="1" applyAlignment="1" applyProtection="1">
      <alignment vertical="center"/>
      <protection locked="0"/>
    </xf>
    <xf numFmtId="0" fontId="2" fillId="0" borderId="0" xfId="732" applyNumberFormat="1" applyFont="1" applyFill="1" applyBorder="1" applyAlignment="1" applyProtection="1">
      <alignment horizontal="center" vertical="center"/>
      <protection locked="0"/>
    </xf>
    <xf numFmtId="0" fontId="2" fillId="0" borderId="0" xfId="732" applyNumberFormat="1" applyFont="1" applyFill="1" applyBorder="1" applyAlignment="1" applyProtection="1">
      <alignment vertical="center"/>
      <protection locked="0"/>
    </xf>
    <xf numFmtId="0" fontId="3" fillId="0" borderId="0" xfId="743" applyFont="1" applyFill="1" applyAlignment="1" applyProtection="1">
      <alignment horizontal="left" vertical="center"/>
      <protection locked="0"/>
    </xf>
    <xf numFmtId="0" fontId="2" fillId="0" borderId="0" xfId="744" applyNumberFormat="1" applyFont="1" applyFill="1" applyBorder="1" applyAlignment="1" applyProtection="1">
      <alignment vertical="center" wrapText="1"/>
      <protection locked="0"/>
    </xf>
    <xf numFmtId="49" fontId="2" fillId="0" borderId="0" xfId="744" applyNumberFormat="1" applyFont="1" applyFill="1" applyBorder="1" applyAlignment="1" applyProtection="1">
      <alignment vertical="center" wrapText="1"/>
      <protection locked="0"/>
    </xf>
    <xf numFmtId="0" fontId="9" fillId="0" borderId="0" xfId="74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4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728" applyFont="1" applyFill="1" applyBorder="1" applyAlignment="1" applyProtection="1">
      <alignment horizontal="center" vertical="center" wrapText="1"/>
      <protection locked="0"/>
    </xf>
    <xf numFmtId="49" fontId="7" fillId="0" borderId="21" xfId="73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44" applyNumberFormat="1" applyFont="1" applyFill="1" applyBorder="1" applyAlignment="1" applyProtection="1">
      <alignment horizontal="center" vertical="center"/>
      <protection locked="0"/>
    </xf>
    <xf numFmtId="49" fontId="3" fillId="0" borderId="19" xfId="546" applyNumberFormat="1" applyFont="1" applyFill="1" applyBorder="1" applyAlignment="1">
      <alignment horizontal="center" vertical="center" wrapText="1"/>
      <protection/>
    </xf>
    <xf numFmtId="0" fontId="8" fillId="0" borderId="0" xfId="565">
      <alignment/>
      <protection/>
    </xf>
    <xf numFmtId="0" fontId="9" fillId="0" borderId="0" xfId="731" applyFont="1" applyAlignment="1" applyProtection="1">
      <alignment vertical="center"/>
      <protection locked="0"/>
    </xf>
    <xf numFmtId="0" fontId="2" fillId="0" borderId="0" xfId="731" applyFont="1" applyAlignment="1" applyProtection="1">
      <alignment vertical="center"/>
      <protection locked="0"/>
    </xf>
    <xf numFmtId="0" fontId="10" fillId="0" borderId="0" xfId="731" applyFont="1" applyAlignment="1" applyProtection="1">
      <alignment horizontal="center"/>
      <protection locked="0"/>
    </xf>
    <xf numFmtId="0" fontId="5" fillId="0" borderId="0" xfId="748" applyFont="1" applyProtection="1">
      <alignment/>
      <protection locked="0"/>
    </xf>
    <xf numFmtId="0" fontId="5" fillId="0" borderId="0" xfId="748" applyFont="1" applyAlignment="1" applyProtection="1">
      <alignment wrapText="1"/>
      <protection locked="0"/>
    </xf>
    <xf numFmtId="0" fontId="13" fillId="0" borderId="0" xfId="743" applyFont="1" applyBorder="1" applyAlignment="1" applyProtection="1">
      <alignment horizontal="right" vertical="center"/>
      <protection locked="0"/>
    </xf>
    <xf numFmtId="0" fontId="18" fillId="0" borderId="0" xfId="748" applyFont="1" applyProtection="1">
      <alignment/>
      <protection locked="0"/>
    </xf>
    <xf numFmtId="0" fontId="5" fillId="77" borderId="19" xfId="748" applyFont="1" applyFill="1" applyBorder="1" applyAlignment="1" applyProtection="1">
      <alignment horizontal="center" vertical="center" wrapText="1"/>
      <protection locked="0"/>
    </xf>
    <xf numFmtId="0" fontId="19" fillId="0" borderId="0" xfId="731" applyFont="1" applyAlignment="1" applyProtection="1">
      <alignment vertical="center"/>
      <protection locked="0"/>
    </xf>
    <xf numFmtId="1" fontId="11" fillId="77" borderId="19" xfId="735" applyNumberFormat="1" applyFont="1" applyFill="1" applyBorder="1" applyAlignment="1" applyProtection="1">
      <alignment horizontal="center" vertical="center" textRotation="90" wrapText="1"/>
      <protection locked="0"/>
    </xf>
    <xf numFmtId="170" fontId="11" fillId="77" borderId="19" xfId="735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735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35" applyFont="1" applyBorder="1" applyAlignment="1" applyProtection="1">
      <alignment horizontal="center" vertical="center" wrapText="1"/>
      <protection locked="0"/>
    </xf>
    <xf numFmtId="0" fontId="3" fillId="0" borderId="19" xfId="748" applyFont="1" applyFill="1" applyBorder="1" applyAlignment="1" applyProtection="1">
      <alignment horizontal="center" vertical="center"/>
      <protection locked="0"/>
    </xf>
    <xf numFmtId="171" fontId="71" fillId="0" borderId="19" xfId="731" applyNumberFormat="1" applyFont="1" applyBorder="1" applyAlignment="1" applyProtection="1">
      <alignment horizontal="center" vertical="center" wrapText="1"/>
      <protection locked="0"/>
    </xf>
    <xf numFmtId="170" fontId="72" fillId="0" borderId="19" xfId="731" applyNumberFormat="1" applyFont="1" applyBorder="1" applyAlignment="1" applyProtection="1">
      <alignment horizontal="center" vertical="center" wrapText="1"/>
      <protection locked="0"/>
    </xf>
    <xf numFmtId="0" fontId="73" fillId="0" borderId="19" xfId="731" applyFont="1" applyBorder="1" applyAlignment="1" applyProtection="1">
      <alignment horizontal="center" vertical="center" wrapText="1"/>
      <protection locked="0"/>
    </xf>
    <xf numFmtId="1" fontId="71" fillId="0" borderId="19" xfId="731" applyNumberFormat="1" applyFont="1" applyBorder="1" applyAlignment="1" applyProtection="1">
      <alignment horizontal="center" vertical="center" wrapText="1"/>
      <protection locked="0"/>
    </xf>
    <xf numFmtId="0" fontId="74" fillId="0" borderId="19" xfId="731" applyFont="1" applyBorder="1" applyAlignment="1" applyProtection="1">
      <alignment horizontal="center" vertical="center" wrapText="1"/>
      <protection locked="0"/>
    </xf>
    <xf numFmtId="0" fontId="3" fillId="0" borderId="0" xfId="735" applyFont="1" applyBorder="1" applyAlignment="1" applyProtection="1">
      <alignment horizontal="center" vertical="center" wrapText="1"/>
      <protection locked="0"/>
    </xf>
    <xf numFmtId="0" fontId="3" fillId="0" borderId="0" xfId="748" applyFont="1" applyFill="1" applyBorder="1" applyAlignment="1" applyProtection="1">
      <alignment horizontal="center" vertical="center"/>
      <protection locked="0"/>
    </xf>
    <xf numFmtId="0" fontId="3" fillId="0" borderId="0" xfId="744" applyNumberFormat="1" applyFont="1" applyFill="1" applyBorder="1" applyAlignment="1" applyProtection="1">
      <alignment horizontal="center" vertical="center"/>
      <protection locked="0"/>
    </xf>
    <xf numFmtId="49" fontId="6" fillId="0" borderId="0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28" applyFont="1" applyFill="1" applyBorder="1" applyAlignment="1" applyProtection="1">
      <alignment horizontal="center" vertical="center" wrapText="1"/>
      <protection locked="0"/>
    </xf>
    <xf numFmtId="49" fontId="6" fillId="77" borderId="0" xfId="360" applyNumberFormat="1" applyFont="1" applyFill="1" applyBorder="1" applyAlignment="1" applyProtection="1">
      <alignment vertical="center" wrapText="1"/>
      <protection locked="0"/>
    </xf>
    <xf numFmtId="49" fontId="7" fillId="0" borderId="0" xfId="728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360" applyNumberFormat="1" applyFont="1" applyFill="1" applyBorder="1" applyAlignment="1" applyProtection="1">
      <alignment horizontal="left" vertical="center" wrapText="1"/>
      <protection locked="0"/>
    </xf>
    <xf numFmtId="171" fontId="7" fillId="0" borderId="0" xfId="731" applyNumberFormat="1" applyFont="1" applyBorder="1" applyAlignment="1" applyProtection="1">
      <alignment horizontal="center" vertical="center" wrapText="1"/>
      <protection locked="0"/>
    </xf>
    <xf numFmtId="170" fontId="26" fillId="0" borderId="0" xfId="731" applyNumberFormat="1" applyFont="1" applyBorder="1" applyAlignment="1" applyProtection="1">
      <alignment horizontal="center" vertical="center" wrapText="1"/>
      <protection locked="0"/>
    </xf>
    <xf numFmtId="0" fontId="6" fillId="0" borderId="0" xfId="731" applyFont="1" applyBorder="1" applyAlignment="1" applyProtection="1">
      <alignment horizontal="center" vertical="center" wrapText="1"/>
      <protection locked="0"/>
    </xf>
    <xf numFmtId="1" fontId="7" fillId="0" borderId="0" xfId="731" applyNumberFormat="1" applyFont="1" applyBorder="1" applyAlignment="1" applyProtection="1">
      <alignment horizontal="center" vertical="center" wrapText="1"/>
      <protection locked="0"/>
    </xf>
    <xf numFmtId="0" fontId="3" fillId="0" borderId="0" xfId="731" applyNumberFormat="1" applyFont="1" applyFill="1" applyBorder="1" applyAlignment="1" applyProtection="1">
      <alignment vertical="center"/>
      <protection locked="0"/>
    </xf>
    <xf numFmtId="0" fontId="2" fillId="0" borderId="0" xfId="731" applyNumberFormat="1" applyFont="1" applyFill="1" applyBorder="1" applyAlignment="1" applyProtection="1">
      <alignment horizontal="center" vertical="center"/>
      <protection locked="0"/>
    </xf>
    <xf numFmtId="1" fontId="3" fillId="0" borderId="0" xfId="731" applyNumberFormat="1" applyFont="1" applyAlignment="1" applyProtection="1">
      <alignment vertical="center"/>
      <protection locked="0"/>
    </xf>
    <xf numFmtId="170" fontId="3" fillId="0" borderId="0" xfId="731" applyNumberFormat="1" applyFont="1" applyAlignment="1" applyProtection="1">
      <alignment vertical="center"/>
      <protection locked="0"/>
    </xf>
    <xf numFmtId="0" fontId="2" fillId="0" borderId="0" xfId="731" applyNumberFormat="1" applyFont="1" applyFill="1" applyBorder="1" applyAlignment="1" applyProtection="1">
      <alignment vertical="center"/>
      <protection locked="0"/>
    </xf>
    <xf numFmtId="0" fontId="16" fillId="0" borderId="0" xfId="748" applyFont="1" applyAlignment="1" applyProtection="1">
      <alignment vertical="center" wrapText="1"/>
      <protection locked="0"/>
    </xf>
    <xf numFmtId="1" fontId="16" fillId="0" borderId="0" xfId="748" applyNumberFormat="1" applyFont="1" applyAlignment="1" applyProtection="1">
      <alignment vertical="center" wrapText="1"/>
      <protection locked="0"/>
    </xf>
    <xf numFmtId="170" fontId="27" fillId="0" borderId="0" xfId="748" applyNumberFormat="1" applyFont="1" applyAlignment="1" applyProtection="1">
      <alignment horizontal="center" vertical="center"/>
      <protection locked="0"/>
    </xf>
    <xf numFmtId="0" fontId="27" fillId="0" borderId="0" xfId="748" applyFont="1" applyAlignment="1" applyProtection="1">
      <alignment horizontal="center" vertical="center"/>
      <protection locked="0"/>
    </xf>
    <xf numFmtId="1" fontId="27" fillId="0" borderId="0" xfId="748" applyNumberFormat="1" applyFont="1" applyAlignment="1" applyProtection="1">
      <alignment horizontal="center" vertical="center"/>
      <protection locked="0"/>
    </xf>
    <xf numFmtId="0" fontId="2" fillId="0" borderId="0" xfId="748" applyAlignment="1" applyProtection="1">
      <alignment vertical="center"/>
      <protection locked="0"/>
    </xf>
    <xf numFmtId="170" fontId="2" fillId="0" borderId="0" xfId="748" applyNumberFormat="1" applyAlignment="1" applyProtection="1">
      <alignment vertical="center"/>
      <protection locked="0"/>
    </xf>
    <xf numFmtId="1" fontId="2" fillId="0" borderId="0" xfId="731" applyNumberFormat="1" applyFont="1" applyAlignment="1" applyProtection="1">
      <alignment vertical="center"/>
      <protection locked="0"/>
    </xf>
    <xf numFmtId="170" fontId="2" fillId="0" borderId="0" xfId="731" applyNumberFormat="1" applyFont="1" applyAlignment="1" applyProtection="1">
      <alignment vertical="center"/>
      <protection locked="0"/>
    </xf>
    <xf numFmtId="170" fontId="26" fillId="0" borderId="19" xfId="731" applyNumberFormat="1" applyFont="1" applyBorder="1" applyAlignment="1" applyProtection="1">
      <alignment horizontal="center" vertical="center" wrapText="1"/>
      <protection locked="0"/>
    </xf>
    <xf numFmtId="0" fontId="3" fillId="0" borderId="19" xfId="748" applyNumberFormat="1" applyFont="1" applyFill="1" applyBorder="1" applyAlignment="1" applyProtection="1">
      <alignment horizontal="center" vertical="center"/>
      <protection locked="0"/>
    </xf>
    <xf numFmtId="49" fontId="6" fillId="0" borderId="19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2" applyNumberFormat="1" applyFont="1" applyFill="1" applyBorder="1" applyAlignment="1" applyProtection="1">
      <alignment vertical="center" wrapText="1"/>
      <protection locked="0"/>
    </xf>
    <xf numFmtId="49" fontId="25" fillId="0" borderId="19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2" applyNumberFormat="1" applyFont="1" applyFill="1" applyBorder="1" applyAlignment="1" applyProtection="1">
      <alignment horizontal="left" vertical="center"/>
      <protection locked="0"/>
    </xf>
    <xf numFmtId="49" fontId="7" fillId="0" borderId="21" xfId="728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748" applyNumberFormat="1" applyFont="1" applyFill="1" applyBorder="1" applyAlignment="1" applyProtection="1">
      <alignment horizontal="center" vertical="center"/>
      <protection locked="0"/>
    </xf>
    <xf numFmtId="49" fontId="6" fillId="0" borderId="19" xfId="367" applyNumberFormat="1" applyFont="1" applyFill="1" applyBorder="1" applyAlignment="1" applyProtection="1">
      <alignment vertical="center" wrapText="1"/>
      <protection locked="0"/>
    </xf>
    <xf numFmtId="49" fontId="7" fillId="0" borderId="19" xfId="362" applyNumberFormat="1" applyFont="1" applyFill="1" applyBorder="1" applyAlignment="1" applyProtection="1">
      <alignment horizontal="center" vertical="center"/>
      <protection locked="0"/>
    </xf>
    <xf numFmtId="49" fontId="6" fillId="0" borderId="21" xfId="362" applyNumberFormat="1" applyFont="1" applyFill="1" applyBorder="1" applyAlignment="1" applyProtection="1">
      <alignment vertical="center" wrapText="1"/>
      <protection locked="0"/>
    </xf>
    <xf numFmtId="0" fontId="20" fillId="0" borderId="22" xfId="735" applyFont="1" applyBorder="1" applyAlignment="1" applyProtection="1">
      <alignment horizontal="center" vertical="center" wrapText="1"/>
      <protection locked="0"/>
    </xf>
    <xf numFmtId="0" fontId="3" fillId="0" borderId="22" xfId="748" applyFont="1" applyFill="1" applyBorder="1" applyAlignment="1" applyProtection="1">
      <alignment horizontal="center" vertical="center"/>
      <protection locked="0"/>
    </xf>
    <xf numFmtId="171" fontId="71" fillId="0" borderId="22" xfId="731" applyNumberFormat="1" applyFont="1" applyBorder="1" applyAlignment="1" applyProtection="1">
      <alignment horizontal="center" vertical="center" wrapText="1"/>
      <protection locked="0"/>
    </xf>
    <xf numFmtId="0" fontId="73" fillId="0" borderId="22" xfId="731" applyFont="1" applyBorder="1" applyAlignment="1" applyProtection="1">
      <alignment horizontal="center" vertical="center" wrapText="1"/>
      <protection locked="0"/>
    </xf>
    <xf numFmtId="1" fontId="71" fillId="0" borderId="22" xfId="731" applyNumberFormat="1" applyFont="1" applyBorder="1" applyAlignment="1" applyProtection="1">
      <alignment horizontal="center" vertical="center" wrapText="1"/>
      <protection locked="0"/>
    </xf>
    <xf numFmtId="0" fontId="20" fillId="0" borderId="0" xfId="735" applyFont="1" applyBorder="1" applyAlignment="1" applyProtection="1">
      <alignment horizontal="center" vertical="center" wrapText="1"/>
      <protection locked="0"/>
    </xf>
    <xf numFmtId="0" fontId="3" fillId="0" borderId="0" xfId="748" applyNumberFormat="1" applyFont="1" applyFill="1" applyBorder="1" applyAlignment="1" applyProtection="1">
      <alignment horizontal="center" vertical="center"/>
      <protection locked="0"/>
    </xf>
    <xf numFmtId="49" fontId="6" fillId="0" borderId="0" xfId="72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29" applyFont="1" applyFill="1" applyBorder="1" applyAlignment="1" applyProtection="1">
      <alignment horizontal="center" vertical="center" wrapText="1"/>
      <protection locked="0"/>
    </xf>
    <xf numFmtId="49" fontId="6" fillId="0" borderId="0" xfId="362" applyNumberFormat="1" applyFont="1" applyFill="1" applyBorder="1" applyAlignment="1" applyProtection="1">
      <alignment vertical="center" wrapText="1"/>
      <protection locked="0"/>
    </xf>
    <xf numFmtId="49" fontId="7" fillId="0" borderId="0" xfId="362" applyNumberFormat="1" applyFont="1" applyFill="1" applyBorder="1" applyAlignment="1" applyProtection="1">
      <alignment horizontal="left" vertical="center"/>
      <protection locked="0"/>
    </xf>
    <xf numFmtId="49" fontId="7" fillId="0" borderId="0" xfId="362" applyNumberFormat="1" applyFont="1" applyFill="1" applyBorder="1" applyAlignment="1" applyProtection="1">
      <alignment horizontal="left" vertical="center" wrapText="1"/>
      <protection locked="0"/>
    </xf>
    <xf numFmtId="171" fontId="71" fillId="0" borderId="0" xfId="731" applyNumberFormat="1" applyFont="1" applyBorder="1" applyAlignment="1" applyProtection="1">
      <alignment horizontal="center" vertical="center" wrapText="1"/>
      <protection locked="0"/>
    </xf>
    <xf numFmtId="170" fontId="72" fillId="0" borderId="0" xfId="731" applyNumberFormat="1" applyFont="1" applyBorder="1" applyAlignment="1" applyProtection="1">
      <alignment horizontal="center" vertical="center" wrapText="1"/>
      <protection locked="0"/>
    </xf>
    <xf numFmtId="0" fontId="73" fillId="0" borderId="0" xfId="731" applyFont="1" applyBorder="1" applyAlignment="1" applyProtection="1">
      <alignment horizontal="center" vertical="center" wrapText="1"/>
      <protection locked="0"/>
    </xf>
    <xf numFmtId="1" fontId="71" fillId="0" borderId="0" xfId="731" applyNumberFormat="1" applyFont="1" applyBorder="1" applyAlignment="1" applyProtection="1">
      <alignment horizontal="center" vertical="center" wrapText="1"/>
      <protection locked="0"/>
    </xf>
    <xf numFmtId="0" fontId="74" fillId="0" borderId="0" xfId="731" applyFont="1" applyBorder="1" applyAlignment="1" applyProtection="1">
      <alignment horizontal="center" vertical="center" wrapText="1"/>
      <protection locked="0"/>
    </xf>
    <xf numFmtId="0" fontId="5" fillId="77" borderId="19" xfId="748" applyFont="1" applyFill="1" applyBorder="1" applyAlignment="1" applyProtection="1">
      <alignment horizontal="center" vertical="center" wrapText="1"/>
      <protection locked="0"/>
    </xf>
    <xf numFmtId="0" fontId="3" fillId="0" borderId="19" xfId="748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729" applyNumberFormat="1" applyFont="1" applyFill="1" applyBorder="1" applyAlignment="1" applyProtection="1">
      <alignment horizontal="center" vertical="center"/>
      <protection locked="0"/>
    </xf>
    <xf numFmtId="0" fontId="7" fillId="0" borderId="0" xfId="740" applyFont="1" applyFill="1" applyBorder="1" applyAlignment="1" applyProtection="1">
      <alignment horizontal="center" vertical="center" wrapText="1"/>
      <protection locked="0"/>
    </xf>
    <xf numFmtId="0" fontId="45" fillId="0" borderId="0" xfId="731" applyFont="1" applyAlignment="1" applyProtection="1">
      <alignment vertical="center"/>
      <protection locked="0"/>
    </xf>
    <xf numFmtId="49" fontId="6" fillId="0" borderId="0" xfId="367" applyNumberFormat="1" applyFont="1" applyFill="1" applyBorder="1" applyAlignment="1" applyProtection="1">
      <alignment vertical="center" wrapText="1"/>
      <protection locked="0"/>
    </xf>
    <xf numFmtId="0" fontId="3" fillId="0" borderId="0" xfId="748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28" applyFont="1" applyFill="1" applyBorder="1" applyAlignment="1" applyProtection="1">
      <alignment horizontal="left" vertical="center" wrapText="1"/>
      <protection locked="0"/>
    </xf>
    <xf numFmtId="49" fontId="7" fillId="0" borderId="0" xfId="362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>
      <alignment/>
    </xf>
    <xf numFmtId="0" fontId="46" fillId="0" borderId="0" xfId="731" applyNumberFormat="1" applyFont="1" applyFill="1" applyBorder="1" applyAlignment="1" applyProtection="1">
      <alignment vertical="center"/>
      <protection locked="0"/>
    </xf>
    <xf numFmtId="0" fontId="28" fillId="0" borderId="0" xfId="545" applyFont="1">
      <alignment/>
      <protection/>
    </xf>
    <xf numFmtId="0" fontId="28" fillId="0" borderId="0" xfId="731" applyNumberFormat="1" applyFont="1" applyFill="1" applyBorder="1" applyAlignment="1" applyProtection="1">
      <alignment vertical="center"/>
      <protection locked="0"/>
    </xf>
    <xf numFmtId="0" fontId="28" fillId="0" borderId="0" xfId="731" applyNumberFormat="1" applyFont="1" applyFill="1" applyBorder="1" applyAlignment="1" applyProtection="1">
      <alignment horizontal="center" vertical="center"/>
      <protection locked="0"/>
    </xf>
    <xf numFmtId="0" fontId="6" fillId="0" borderId="0" xfId="738" applyFont="1" applyFill="1" applyBorder="1" applyAlignment="1" applyProtection="1">
      <alignment vertical="center" wrapText="1"/>
      <protection locked="0"/>
    </xf>
    <xf numFmtId="49" fontId="7" fillId="0" borderId="0" xfId="66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60" applyNumberFormat="1" applyFont="1" applyFill="1" applyBorder="1" applyAlignment="1" applyProtection="1">
      <alignment vertical="center" wrapText="1"/>
      <protection locked="0"/>
    </xf>
    <xf numFmtId="0" fontId="6" fillId="0" borderId="0" xfId="739" applyFont="1" applyFill="1" applyBorder="1" applyAlignment="1" applyProtection="1">
      <alignment vertical="center" wrapText="1"/>
      <protection locked="0"/>
    </xf>
    <xf numFmtId="49" fontId="7" fillId="0" borderId="0" xfId="637" applyNumberFormat="1" applyFont="1" applyFill="1" applyBorder="1" applyAlignment="1">
      <alignment horizontal="center" vertical="center" wrapText="1"/>
      <protection/>
    </xf>
    <xf numFmtId="0" fontId="7" fillId="0" borderId="0" xfId="637" applyFont="1" applyFill="1" applyBorder="1" applyAlignment="1">
      <alignment horizontal="center" vertical="center" wrapText="1"/>
      <protection/>
    </xf>
    <xf numFmtId="0" fontId="6" fillId="0" borderId="0" xfId="749" applyFont="1" applyFill="1" applyBorder="1" applyAlignment="1" applyProtection="1">
      <alignment horizontal="left" vertical="center" wrapText="1"/>
      <protection locked="0"/>
    </xf>
    <xf numFmtId="0" fontId="6" fillId="0" borderId="0" xfId="546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46" applyNumberFormat="1" applyFont="1" applyFill="1" applyBorder="1" applyAlignment="1">
      <alignment horizontal="center" vertical="center" wrapText="1"/>
      <protection/>
    </xf>
    <xf numFmtId="0" fontId="7" fillId="0" borderId="0" xfId="54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46" applyFont="1" applyFill="1" applyBorder="1" applyAlignment="1">
      <alignment vertical="center" wrapText="1"/>
      <protection/>
    </xf>
    <xf numFmtId="0" fontId="2" fillId="0" borderId="19" xfId="745" applyFill="1" applyBorder="1" applyAlignment="1" applyProtection="1">
      <alignment horizontal="center" vertical="center"/>
      <protection locked="0"/>
    </xf>
    <xf numFmtId="49" fontId="6" fillId="0" borderId="20" xfId="728" applyNumberFormat="1" applyFont="1" applyFill="1" applyBorder="1" applyAlignment="1" applyProtection="1">
      <alignment horizontal="left" vertical="center" wrapText="1"/>
      <protection locked="0"/>
    </xf>
    <xf numFmtId="0" fontId="5" fillId="77" borderId="19" xfId="748" applyFont="1" applyFill="1" applyBorder="1" applyAlignment="1" applyProtection="1">
      <alignment horizontal="center" vertical="center" wrapText="1"/>
      <protection locked="0"/>
    </xf>
    <xf numFmtId="0" fontId="28" fillId="0" borderId="0" xfId="731" applyNumberFormat="1" applyFont="1" applyFill="1" applyBorder="1" applyAlignment="1" applyProtection="1">
      <alignment vertical="center" wrapText="1"/>
      <protection locked="0"/>
    </xf>
    <xf numFmtId="0" fontId="28" fillId="0" borderId="0" xfId="545" applyFont="1" applyAlignment="1">
      <alignment wrapText="1"/>
      <protection/>
    </xf>
    <xf numFmtId="0" fontId="28" fillId="0" borderId="0" xfId="545" applyFont="1" applyAlignment="1">
      <alignment horizontal="center"/>
      <protection/>
    </xf>
    <xf numFmtId="0" fontId="28" fillId="0" borderId="19" xfId="545" applyFont="1" applyBorder="1" applyAlignment="1">
      <alignment horizontal="center" vertical="center"/>
      <protection/>
    </xf>
    <xf numFmtId="0" fontId="28" fillId="0" borderId="19" xfId="73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731" applyNumberFormat="1" applyFont="1" applyFill="1" applyBorder="1" applyAlignment="1" applyProtection="1">
      <alignment horizontal="center" vertical="center"/>
      <protection locked="0"/>
    </xf>
    <xf numFmtId="0" fontId="28" fillId="0" borderId="19" xfId="545" applyFont="1" applyBorder="1" applyAlignment="1">
      <alignment horizontal="center" vertical="center" wrapText="1"/>
      <protection/>
    </xf>
    <xf numFmtId="0" fontId="47" fillId="0" borderId="19" xfId="545" applyFont="1" applyBorder="1" applyAlignment="1">
      <alignment horizontal="center" vertical="center"/>
      <protection/>
    </xf>
    <xf numFmtId="0" fontId="47" fillId="0" borderId="0" xfId="545" applyFont="1">
      <alignment/>
      <protection/>
    </xf>
    <xf numFmtId="0" fontId="0" fillId="0" borderId="19" xfId="0" applyBorder="1" applyAlignment="1">
      <alignment/>
    </xf>
    <xf numFmtId="49" fontId="7" fillId="0" borderId="19" xfId="728" applyNumberFormat="1" applyFont="1" applyFill="1" applyBorder="1" applyAlignment="1" applyProtection="1">
      <alignment horizontal="center" vertical="center"/>
      <protection locked="0"/>
    </xf>
    <xf numFmtId="49" fontId="7" fillId="0" borderId="19" xfId="362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8" applyNumberFormat="1" applyFont="1" applyFill="1" applyBorder="1" applyAlignment="1" applyProtection="1">
      <alignment horizontal="center" vertical="center"/>
      <protection locked="0"/>
    </xf>
    <xf numFmtId="49" fontId="7" fillId="0" borderId="19" xfId="367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7" applyNumberFormat="1" applyFont="1" applyFill="1" applyBorder="1" applyAlignment="1" applyProtection="1">
      <alignment horizontal="left" vertical="center"/>
      <protection locked="0"/>
    </xf>
    <xf numFmtId="49" fontId="25" fillId="0" borderId="19" xfId="36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325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9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3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2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29" applyNumberFormat="1" applyFont="1" applyFill="1" applyBorder="1" applyAlignment="1" applyProtection="1">
      <alignment horizontal="center" vertical="center"/>
      <protection locked="0"/>
    </xf>
    <xf numFmtId="0" fontId="3" fillId="0" borderId="0" xfId="549" applyFont="1">
      <alignment/>
      <protection/>
    </xf>
    <xf numFmtId="0" fontId="3" fillId="0" borderId="0" xfId="733" applyFont="1" applyAlignment="1" applyProtection="1">
      <alignment vertical="center"/>
      <protection locked="0"/>
    </xf>
    <xf numFmtId="0" fontId="13" fillId="0" borderId="0" xfId="742" applyFont="1" applyAlignment="1" applyProtection="1">
      <alignment vertical="center"/>
      <protection locked="0"/>
    </xf>
    <xf numFmtId="0" fontId="5" fillId="0" borderId="0" xfId="745" applyFont="1" applyProtection="1">
      <alignment/>
      <protection locked="0"/>
    </xf>
    <xf numFmtId="0" fontId="5" fillId="0" borderId="0" xfId="745" applyFont="1" applyAlignment="1" applyProtection="1">
      <alignment wrapText="1"/>
      <protection locked="0"/>
    </xf>
    <xf numFmtId="0" fontId="5" fillId="0" borderId="0" xfId="745" applyFont="1" applyAlignment="1" applyProtection="1">
      <alignment shrinkToFit="1"/>
      <protection locked="0"/>
    </xf>
    <xf numFmtId="1" fontId="18" fillId="0" borderId="0" xfId="745" applyNumberFormat="1" applyFont="1" applyProtection="1">
      <alignment/>
      <protection locked="0"/>
    </xf>
    <xf numFmtId="170" fontId="5" fillId="0" borderId="0" xfId="745" applyNumberFormat="1" applyFont="1" applyProtection="1">
      <alignment/>
      <protection locked="0"/>
    </xf>
    <xf numFmtId="0" fontId="18" fillId="0" borderId="0" xfId="745" applyFont="1" applyProtection="1">
      <alignment/>
      <protection locked="0"/>
    </xf>
    <xf numFmtId="170" fontId="18" fillId="0" borderId="0" xfId="745" applyNumberFormat="1" applyFont="1" applyProtection="1">
      <alignment/>
      <protection locked="0"/>
    </xf>
    <xf numFmtId="0" fontId="13" fillId="0" borderId="0" xfId="742" applyFont="1" applyAlignment="1" applyProtection="1">
      <alignment horizontal="right" vertical="center"/>
      <protection locked="0"/>
    </xf>
    <xf numFmtId="0" fontId="5" fillId="78" borderId="19" xfId="745" applyFont="1" applyFill="1" applyBorder="1" applyAlignment="1" applyProtection="1">
      <alignment horizontal="center" vertical="center" wrapText="1"/>
      <protection locked="0"/>
    </xf>
    <xf numFmtId="0" fontId="3" fillId="0" borderId="0" xfId="549" applyFont="1" applyBorder="1">
      <alignment/>
      <protection/>
    </xf>
    <xf numFmtId="0" fontId="49" fillId="0" borderId="0" xfId="549" applyFont="1">
      <alignment/>
      <protection/>
    </xf>
    <xf numFmtId="0" fontId="4" fillId="0" borderId="19" xfId="735" applyFont="1" applyBorder="1" applyAlignment="1" applyProtection="1">
      <alignment horizontal="center" vertical="center" wrapText="1"/>
      <protection locked="0"/>
    </xf>
    <xf numFmtId="0" fontId="16" fillId="0" borderId="19" xfId="549" applyFont="1" applyFill="1" applyBorder="1" applyAlignment="1">
      <alignment horizontal="center" vertical="center" wrapText="1"/>
      <protection/>
    </xf>
    <xf numFmtId="0" fontId="7" fillId="0" borderId="19" xfId="741" applyFont="1" applyFill="1" applyBorder="1" applyAlignment="1" applyProtection="1">
      <alignment horizontal="center" vertical="center" wrapText="1"/>
      <protection locked="0"/>
    </xf>
    <xf numFmtId="171" fontId="48" fillId="0" borderId="19" xfId="733" applyNumberFormat="1" applyFont="1" applyBorder="1" applyAlignment="1" applyProtection="1">
      <alignment horizontal="center" vertical="center"/>
      <protection locked="0"/>
    </xf>
    <xf numFmtId="171" fontId="48" fillId="0" borderId="19" xfId="549" applyNumberFormat="1" applyFont="1" applyFill="1" applyBorder="1" applyAlignment="1">
      <alignment horizontal="center" vertical="center" wrapText="1"/>
      <protection/>
    </xf>
    <xf numFmtId="170" fontId="48" fillId="0" borderId="19" xfId="549" applyNumberFormat="1" applyFont="1" applyFill="1" applyBorder="1" applyAlignment="1">
      <alignment horizontal="center" vertical="center" wrapText="1"/>
      <protection/>
    </xf>
    <xf numFmtId="0" fontId="49" fillId="0" borderId="0" xfId="549" applyFont="1" applyBorder="1">
      <alignment/>
      <protection/>
    </xf>
    <xf numFmtId="0" fontId="6" fillId="0" borderId="19" xfId="745" applyFont="1" applyFill="1" applyBorder="1" applyAlignment="1" applyProtection="1">
      <alignment vertical="center" wrapText="1"/>
      <protection locked="0"/>
    </xf>
    <xf numFmtId="0" fontId="7" fillId="0" borderId="20" xfId="752" applyFont="1" applyFill="1" applyBorder="1" applyAlignment="1" applyProtection="1">
      <alignment horizontal="center" vertical="center"/>
      <protection locked="0"/>
    </xf>
    <xf numFmtId="0" fontId="6" fillId="0" borderId="19" xfId="750" applyFont="1" applyFill="1" applyBorder="1" applyAlignment="1" applyProtection="1">
      <alignment horizontal="left" vertical="center" wrapText="1"/>
      <protection locked="0"/>
    </xf>
    <xf numFmtId="0" fontId="7" fillId="0" borderId="19" xfId="573" applyFont="1" applyFill="1" applyBorder="1" applyAlignment="1" applyProtection="1">
      <alignment horizontal="left" vertical="center" wrapText="1"/>
      <protection locked="0"/>
    </xf>
    <xf numFmtId="49" fontId="25" fillId="0" borderId="19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47" applyFont="1" applyFill="1" applyBorder="1" applyAlignment="1" applyProtection="1">
      <alignment vertical="center" wrapText="1"/>
      <protection locked="0"/>
    </xf>
    <xf numFmtId="49" fontId="6" fillId="0" borderId="19" xfId="361" applyNumberFormat="1" applyFont="1" applyFill="1" applyBorder="1" applyAlignment="1" applyProtection="1">
      <alignment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 wrapText="1"/>
      <protection locked="0"/>
    </xf>
    <xf numFmtId="0" fontId="48" fillId="0" borderId="19" xfId="733" applyFont="1" applyBorder="1" applyAlignment="1" applyProtection="1">
      <alignment horizontal="center" vertical="center" wrapText="1"/>
      <protection locked="0"/>
    </xf>
    <xf numFmtId="0" fontId="48" fillId="0" borderId="19" xfId="733" applyFont="1" applyBorder="1" applyAlignment="1" applyProtection="1">
      <alignment horizontal="center" vertical="center"/>
      <protection locked="0"/>
    </xf>
    <xf numFmtId="0" fontId="2" fillId="0" borderId="0" xfId="733" applyFont="1" applyAlignment="1" applyProtection="1">
      <alignment vertical="center"/>
      <protection locked="0"/>
    </xf>
    <xf numFmtId="0" fontId="2" fillId="0" borderId="0" xfId="733" applyFont="1" applyAlignment="1" applyProtection="1">
      <alignment horizontal="center" vertical="center"/>
      <protection locked="0"/>
    </xf>
    <xf numFmtId="0" fontId="3" fillId="0" borderId="0" xfId="549" applyFont="1" applyAlignment="1">
      <alignment horizontal="center"/>
      <protection/>
    </xf>
    <xf numFmtId="0" fontId="28" fillId="0" borderId="0" xfId="549" applyFont="1">
      <alignment/>
      <protection/>
    </xf>
    <xf numFmtId="0" fontId="3" fillId="0" borderId="0" xfId="549" applyFont="1" applyFill="1">
      <alignment/>
      <protection/>
    </xf>
    <xf numFmtId="49" fontId="7" fillId="0" borderId="19" xfId="573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367" applyNumberFormat="1" applyFont="1" applyFill="1" applyBorder="1" applyAlignment="1" applyProtection="1">
      <alignment horizontal="left" vertical="center"/>
      <protection locked="0"/>
    </xf>
    <xf numFmtId="0" fontId="4" fillId="0" borderId="0" xfId="735" applyFont="1" applyBorder="1" applyAlignment="1" applyProtection="1">
      <alignment horizontal="center" vertical="center" wrapText="1"/>
      <protection locked="0"/>
    </xf>
    <xf numFmtId="0" fontId="48" fillId="0" borderId="0" xfId="733" applyFont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vertical="center" wrapText="1"/>
      <protection locked="0"/>
    </xf>
    <xf numFmtId="49" fontId="7" fillId="0" borderId="0" xfId="728" applyNumberFormat="1" applyFont="1" applyFill="1" applyBorder="1" applyAlignment="1" applyProtection="1">
      <alignment horizontal="center" vertical="center"/>
      <protection locked="0"/>
    </xf>
    <xf numFmtId="49" fontId="25" fillId="0" borderId="0" xfId="728" applyNumberFormat="1" applyFont="1" applyFill="1" applyBorder="1" applyAlignment="1" applyProtection="1">
      <alignment horizontal="left" vertical="center" wrapText="1"/>
      <protection locked="0"/>
    </xf>
    <xf numFmtId="171" fontId="48" fillId="0" borderId="0" xfId="733" applyNumberFormat="1" applyFont="1" applyBorder="1" applyAlignment="1" applyProtection="1">
      <alignment horizontal="center" vertical="center"/>
      <protection locked="0"/>
    </xf>
    <xf numFmtId="0" fontId="48" fillId="0" borderId="0" xfId="733" applyFont="1" applyBorder="1" applyAlignment="1" applyProtection="1">
      <alignment horizontal="center" vertical="center"/>
      <protection locked="0"/>
    </xf>
    <xf numFmtId="171" fontId="48" fillId="0" borderId="0" xfId="549" applyNumberFormat="1" applyFont="1" applyFill="1" applyBorder="1" applyAlignment="1">
      <alignment horizontal="center" vertical="center" wrapText="1"/>
      <protection/>
    </xf>
    <xf numFmtId="170" fontId="48" fillId="0" borderId="0" xfId="549" applyNumberFormat="1" applyFont="1" applyFill="1" applyBorder="1" applyAlignment="1">
      <alignment horizontal="center" vertical="center" wrapText="1"/>
      <protection/>
    </xf>
    <xf numFmtId="0" fontId="3" fillId="0" borderId="0" xfId="733" applyFont="1" applyAlignment="1" applyProtection="1">
      <alignment horizontal="center" vertical="center" wrapText="1"/>
      <protection locked="0"/>
    </xf>
    <xf numFmtId="0" fontId="10" fillId="0" borderId="22" xfId="549" applyFont="1" applyBorder="1" applyAlignment="1">
      <alignment horizontal="center" vertical="center" wrapText="1"/>
      <protection/>
    </xf>
    <xf numFmtId="49" fontId="7" fillId="0" borderId="0" xfId="367" applyNumberFormat="1" applyFont="1" applyFill="1" applyBorder="1" applyAlignment="1" applyProtection="1">
      <alignment horizontal="left" vertical="center"/>
      <protection locked="0"/>
    </xf>
    <xf numFmtId="49" fontId="6" fillId="0" borderId="19" xfId="435" applyNumberFormat="1" applyFont="1" applyFill="1" applyBorder="1" applyAlignment="1" applyProtection="1">
      <alignment vertical="center" wrapText="1"/>
      <protection locked="0"/>
    </xf>
    <xf numFmtId="49" fontId="7" fillId="0" borderId="19" xfId="435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362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53" applyFont="1" applyFill="1" applyBorder="1" applyAlignment="1" applyProtection="1">
      <alignment horizontal="center" vertical="center"/>
      <protection locked="0"/>
    </xf>
    <xf numFmtId="0" fontId="7" fillId="0" borderId="20" xfId="729" applyFont="1" applyFill="1" applyBorder="1" applyAlignment="1" applyProtection="1">
      <alignment horizontal="center" vertical="center" wrapText="1"/>
      <protection locked="0"/>
    </xf>
    <xf numFmtId="0" fontId="50" fillId="0" borderId="19" xfId="745" applyFont="1" applyFill="1" applyBorder="1" applyAlignment="1" applyProtection="1">
      <alignment horizontal="center" vertical="center" wrapText="1"/>
      <protection locked="0"/>
    </xf>
    <xf numFmtId="0" fontId="7" fillId="0" borderId="19" xfId="573" applyFont="1" applyFill="1" applyBorder="1" applyAlignment="1" applyProtection="1">
      <alignment horizontal="center" vertical="center" wrapText="1"/>
      <protection locked="0"/>
    </xf>
    <xf numFmtId="49" fontId="7" fillId="0" borderId="21" xfId="362" applyNumberFormat="1" applyFont="1" applyFill="1" applyBorder="1" applyAlignment="1" applyProtection="1">
      <alignment horizontal="left" vertical="center"/>
      <protection locked="0"/>
    </xf>
    <xf numFmtId="49" fontId="7" fillId="0" borderId="21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2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25" applyNumberFormat="1" applyFont="1" applyFill="1" applyBorder="1" applyAlignment="1" applyProtection="1">
      <alignment horizontal="left" vertical="center"/>
      <protection locked="0"/>
    </xf>
    <xf numFmtId="49" fontId="7" fillId="0" borderId="21" xfId="362" applyNumberFormat="1" applyFont="1" applyFill="1" applyBorder="1" applyAlignment="1" applyProtection="1">
      <alignment horizontal="center" vertical="center"/>
      <protection locked="0"/>
    </xf>
    <xf numFmtId="0" fontId="6" fillId="0" borderId="19" xfId="729" applyFont="1" applyFill="1" applyBorder="1" applyAlignment="1" applyProtection="1">
      <alignment horizontal="left" vertical="center" wrapText="1"/>
      <protection locked="0"/>
    </xf>
    <xf numFmtId="0" fontId="6" fillId="0" borderId="19" xfId="728" applyFont="1" applyFill="1" applyBorder="1" applyAlignment="1" applyProtection="1">
      <alignment horizontal="left" vertical="center" wrapText="1"/>
      <protection locked="0"/>
    </xf>
    <xf numFmtId="49" fontId="7" fillId="0" borderId="21" xfId="729" applyNumberFormat="1" applyFont="1" applyFill="1" applyBorder="1" applyAlignment="1" applyProtection="1">
      <alignment horizontal="center" vertical="center"/>
      <protection locked="0"/>
    </xf>
    <xf numFmtId="0" fontId="7" fillId="0" borderId="20" xfId="741" applyFont="1" applyFill="1" applyBorder="1" applyAlignment="1" applyProtection="1">
      <alignment horizontal="center" vertical="center" wrapText="1"/>
      <protection locked="0"/>
    </xf>
    <xf numFmtId="49" fontId="7" fillId="0" borderId="22" xfId="728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729" applyFont="1" applyFill="1" applyBorder="1" applyAlignment="1" applyProtection="1">
      <alignment horizontal="center" vertical="center" wrapText="1"/>
      <protection locked="0"/>
    </xf>
    <xf numFmtId="49" fontId="6" fillId="0" borderId="22" xfId="367" applyNumberFormat="1" applyFont="1" applyFill="1" applyBorder="1" applyAlignment="1" applyProtection="1">
      <alignment vertical="center" wrapText="1"/>
      <protection locked="0"/>
    </xf>
    <xf numFmtId="0" fontId="7" fillId="0" borderId="23" xfId="728" applyFont="1" applyFill="1" applyBorder="1" applyAlignment="1" applyProtection="1">
      <alignment horizontal="center" vertical="center" wrapText="1"/>
      <protection locked="0"/>
    </xf>
    <xf numFmtId="49" fontId="7" fillId="0" borderId="22" xfId="728" applyNumberFormat="1" applyFont="1" applyFill="1" applyBorder="1" applyAlignment="1" applyProtection="1">
      <alignment horizontal="center" vertical="center"/>
      <protection locked="0"/>
    </xf>
    <xf numFmtId="0" fontId="10" fillId="0" borderId="0" xfId="731" applyFont="1" applyAlignment="1" applyProtection="1">
      <alignment horizontal="center"/>
      <protection locked="0"/>
    </xf>
    <xf numFmtId="0" fontId="5" fillId="77" borderId="19" xfId="748" applyFont="1" applyFill="1" applyBorder="1" applyAlignment="1" applyProtection="1">
      <alignment horizontal="center" vertical="center" wrapText="1"/>
      <protection locked="0"/>
    </xf>
    <xf numFmtId="0" fontId="3" fillId="0" borderId="0" xfId="731" applyFont="1" applyAlignment="1" applyProtection="1">
      <alignment horizontal="center"/>
      <protection locked="0"/>
    </xf>
    <xf numFmtId="0" fontId="3" fillId="0" borderId="0" xfId="733" applyFont="1" applyAlignment="1" applyProtection="1">
      <alignment horizontal="center" vertical="center" wrapText="1"/>
      <protection locked="0"/>
    </xf>
    <xf numFmtId="0" fontId="5" fillId="78" borderId="19" xfId="745" applyFont="1" applyFill="1" applyBorder="1" applyAlignment="1" applyProtection="1">
      <alignment horizontal="center" vertical="center" wrapText="1"/>
      <protection locked="0"/>
    </xf>
    <xf numFmtId="0" fontId="48" fillId="0" borderId="19" xfId="733" applyFont="1" applyBorder="1" applyAlignment="1" applyProtection="1">
      <alignment horizontal="center" vertical="center" wrapText="1"/>
      <protection locked="0"/>
    </xf>
    <xf numFmtId="0" fontId="48" fillId="0" borderId="19" xfId="733" applyFont="1" applyBorder="1" applyAlignment="1" applyProtection="1">
      <alignment horizontal="center" vertical="center"/>
      <protection locked="0"/>
    </xf>
    <xf numFmtId="0" fontId="2" fillId="0" borderId="19" xfId="744" applyFont="1" applyFill="1" applyBorder="1" applyAlignment="1" applyProtection="1">
      <alignment horizontal="center" vertical="center"/>
      <protection locked="0"/>
    </xf>
    <xf numFmtId="49" fontId="6" fillId="0" borderId="21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728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47" applyFont="1" applyFill="1" applyBorder="1" applyAlignment="1" applyProtection="1">
      <alignment horizontal="center" vertical="center"/>
      <protection locked="0"/>
    </xf>
    <xf numFmtId="49" fontId="6" fillId="0" borderId="22" xfId="362" applyNumberFormat="1" applyFont="1" applyFill="1" applyBorder="1" applyAlignment="1" applyProtection="1">
      <alignment vertical="center" wrapText="1"/>
      <protection locked="0"/>
    </xf>
    <xf numFmtId="49" fontId="7" fillId="0" borderId="21" xfId="573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361" applyNumberFormat="1" applyFont="1" applyFill="1" applyBorder="1" applyAlignment="1" applyProtection="1">
      <alignment horizontal="left" vertical="center" wrapText="1"/>
      <protection locked="0"/>
    </xf>
    <xf numFmtId="0" fontId="48" fillId="0" borderId="19" xfId="733" applyFont="1" applyBorder="1" applyAlignment="1" applyProtection="1">
      <alignment horizontal="center" vertical="center" wrapText="1"/>
      <protection locked="0"/>
    </xf>
    <xf numFmtId="0" fontId="48" fillId="0" borderId="19" xfId="733" applyFont="1" applyBorder="1" applyAlignment="1" applyProtection="1">
      <alignment horizontal="center" vertical="center"/>
      <protection locked="0"/>
    </xf>
    <xf numFmtId="0" fontId="14" fillId="0" borderId="24" xfId="744" applyFont="1" applyBorder="1" applyAlignment="1" applyProtection="1">
      <alignment vertical="center"/>
      <protection locked="0"/>
    </xf>
    <xf numFmtId="0" fontId="14" fillId="0" borderId="24" xfId="744" applyFont="1" applyBorder="1" applyAlignment="1" applyProtection="1">
      <alignment horizontal="right" vertical="center"/>
      <protection locked="0"/>
    </xf>
    <xf numFmtId="170" fontId="18" fillId="0" borderId="0" xfId="745" applyNumberFormat="1" applyFont="1" applyAlignment="1" applyProtection="1">
      <alignment horizontal="right"/>
      <protection locked="0"/>
    </xf>
    <xf numFmtId="0" fontId="7" fillId="0" borderId="22" xfId="728" applyFont="1" applyFill="1" applyBorder="1" applyAlignment="1" applyProtection="1">
      <alignment horizontal="center" vertical="center" wrapText="1"/>
      <protection locked="0"/>
    </xf>
    <xf numFmtId="49" fontId="7" fillId="0" borderId="22" xfId="362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587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87" applyNumberFormat="1" applyFont="1" applyFill="1" applyBorder="1" applyAlignment="1">
      <alignment horizontal="center" vertical="center" wrapText="1"/>
      <protection/>
    </xf>
    <xf numFmtId="49" fontId="7" fillId="0" borderId="19" xfId="361" applyNumberFormat="1" applyFont="1" applyFill="1" applyBorder="1" applyAlignment="1" applyProtection="1">
      <alignment horizontal="left" vertical="center"/>
      <protection locked="0"/>
    </xf>
    <xf numFmtId="49" fontId="6" fillId="0" borderId="19" xfId="434" applyNumberFormat="1" applyFont="1" applyFill="1" applyBorder="1" applyAlignment="1" applyProtection="1">
      <alignment vertical="center" wrapText="1"/>
      <protection locked="0"/>
    </xf>
    <xf numFmtId="49" fontId="7" fillId="0" borderId="19" xfId="75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738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745" applyFont="1" applyFill="1" applyBorder="1" applyAlignment="1" applyProtection="1">
      <alignment horizontal="left" vertical="center" wrapText="1"/>
      <protection locked="0"/>
    </xf>
    <xf numFmtId="49" fontId="7" fillId="0" borderId="19" xfId="549" applyNumberFormat="1" applyFont="1" applyFill="1" applyBorder="1" applyAlignment="1" applyProtection="1">
      <alignment horizontal="center" vertical="center"/>
      <protection locked="0"/>
    </xf>
    <xf numFmtId="49" fontId="6" fillId="0" borderId="19" xfId="54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45" applyFont="1" applyFill="1" applyBorder="1" applyAlignment="1" applyProtection="1">
      <alignment horizontal="center" vertical="center"/>
      <protection locked="0"/>
    </xf>
    <xf numFmtId="49" fontId="25" fillId="0" borderId="22" xfId="729" applyNumberFormat="1" applyFont="1" applyFill="1" applyBorder="1" applyAlignment="1" applyProtection="1">
      <alignment horizontal="left" vertical="center" wrapText="1"/>
      <protection locked="0"/>
    </xf>
    <xf numFmtId="0" fontId="48" fillId="0" borderId="19" xfId="733" applyFont="1" applyBorder="1" applyAlignment="1" applyProtection="1">
      <alignment horizontal="center" vertical="center" wrapText="1"/>
      <protection locked="0"/>
    </xf>
    <xf numFmtId="0" fontId="5" fillId="77" borderId="19" xfId="748" applyFont="1" applyFill="1" applyBorder="1" applyAlignment="1" applyProtection="1">
      <alignment horizontal="center" vertical="center" wrapText="1"/>
      <protection locked="0"/>
    </xf>
    <xf numFmtId="0" fontId="10" fillId="0" borderId="0" xfId="731" applyFont="1" applyAlignment="1" applyProtection="1">
      <alignment horizontal="center"/>
      <protection locked="0"/>
    </xf>
    <xf numFmtId="0" fontId="7" fillId="0" borderId="25" xfId="753" applyFont="1" applyFill="1" applyBorder="1" applyAlignment="1" applyProtection="1">
      <alignment horizontal="center" vertical="center"/>
      <protection locked="0"/>
    </xf>
    <xf numFmtId="49" fontId="6" fillId="0" borderId="26" xfId="362" applyNumberFormat="1" applyFont="1" applyFill="1" applyBorder="1" applyAlignment="1" applyProtection="1">
      <alignment vertical="center" wrapText="1"/>
      <protection locked="0"/>
    </xf>
    <xf numFmtId="49" fontId="7" fillId="0" borderId="26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73" applyNumberFormat="1" applyFont="1" applyFill="1" applyBorder="1" applyAlignment="1" applyProtection="1">
      <alignment horizontal="center" vertical="center"/>
      <protection locked="0"/>
    </xf>
    <xf numFmtId="49" fontId="7" fillId="0" borderId="19" xfId="435" applyNumberFormat="1" applyFont="1" applyFill="1" applyBorder="1" applyAlignment="1" applyProtection="1">
      <alignment horizontal="left" vertical="center"/>
      <protection locked="0"/>
    </xf>
    <xf numFmtId="49" fontId="25" fillId="0" borderId="22" xfId="362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729" applyNumberFormat="1" applyFont="1" applyFill="1" applyBorder="1" applyAlignment="1" applyProtection="1">
      <alignment horizontal="left" vertical="center" wrapText="1"/>
      <protection locked="0"/>
    </xf>
    <xf numFmtId="49" fontId="25" fillId="0" borderId="27" xfId="36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745" applyFont="1" applyAlignment="1" applyProtection="1">
      <alignment vertical="center"/>
      <protection locked="0"/>
    </xf>
    <xf numFmtId="0" fontId="52" fillId="0" borderId="0" xfId="745" applyFont="1" applyAlignment="1" applyProtection="1">
      <alignment vertical="center"/>
      <protection locked="0"/>
    </xf>
    <xf numFmtId="0" fontId="19" fillId="0" borderId="0" xfId="745" applyFont="1" applyAlignment="1" applyProtection="1">
      <alignment vertical="center"/>
      <protection locked="0"/>
    </xf>
    <xf numFmtId="0" fontId="10" fillId="0" borderId="0" xfId="733" applyFont="1" applyAlignment="1" applyProtection="1">
      <alignment horizontal="center"/>
      <protection locked="0"/>
    </xf>
    <xf numFmtId="0" fontId="5" fillId="0" borderId="19" xfId="745" applyFont="1" applyFill="1" applyBorder="1" applyAlignment="1" applyProtection="1">
      <alignment horizontal="center" vertical="center" wrapText="1"/>
      <protection locked="0"/>
    </xf>
    <xf numFmtId="0" fontId="19" fillId="0" borderId="0" xfId="733" applyFont="1" applyFill="1" applyAlignment="1" applyProtection="1">
      <alignment vertical="center"/>
      <protection locked="0"/>
    </xf>
    <xf numFmtId="0" fontId="11" fillId="0" borderId="19" xfId="736" applyFont="1" applyFill="1" applyBorder="1" applyAlignment="1" applyProtection="1">
      <alignment horizontal="center" vertical="center" textRotation="90" wrapText="1"/>
      <protection locked="0"/>
    </xf>
    <xf numFmtId="0" fontId="11" fillId="0" borderId="19" xfId="736" applyFont="1" applyFill="1" applyBorder="1" applyAlignment="1" applyProtection="1">
      <alignment horizontal="center" vertical="center" wrapText="1"/>
      <protection locked="0"/>
    </xf>
    <xf numFmtId="0" fontId="20" fillId="0" borderId="19" xfId="737" applyFont="1" applyFill="1" applyBorder="1" applyAlignment="1" applyProtection="1">
      <alignment horizontal="center" vertical="center" wrapText="1"/>
      <protection locked="0"/>
    </xf>
    <xf numFmtId="0" fontId="3" fillId="0" borderId="19" xfId="745" applyFont="1" applyFill="1" applyBorder="1" applyAlignment="1" applyProtection="1">
      <alignment horizontal="center" vertical="center"/>
      <protection locked="0"/>
    </xf>
    <xf numFmtId="2" fontId="7" fillId="0" borderId="19" xfId="733" applyNumberFormat="1" applyFont="1" applyBorder="1" applyAlignment="1" applyProtection="1">
      <alignment horizontal="center" vertical="center" wrapText="1"/>
      <protection locked="0"/>
    </xf>
    <xf numFmtId="0" fontId="6" fillId="0" borderId="19" xfId="733" applyFont="1" applyBorder="1" applyAlignment="1" applyProtection="1">
      <alignment horizontal="center" vertical="center" wrapText="1"/>
      <protection locked="0"/>
    </xf>
    <xf numFmtId="171" fontId="7" fillId="0" borderId="19" xfId="733" applyNumberFormat="1" applyFont="1" applyBorder="1" applyAlignment="1" applyProtection="1">
      <alignment horizontal="center" vertical="center" wrapText="1"/>
      <protection locked="0"/>
    </xf>
    <xf numFmtId="170" fontId="26" fillId="0" borderId="19" xfId="733" applyNumberFormat="1" applyFont="1" applyBorder="1" applyAlignment="1" applyProtection="1">
      <alignment horizontal="center" vertical="center" wrapText="1"/>
      <protection locked="0"/>
    </xf>
    <xf numFmtId="0" fontId="19" fillId="0" borderId="0" xfId="733" applyFont="1" applyAlignment="1" applyProtection="1">
      <alignment vertical="center"/>
      <protection locked="0"/>
    </xf>
    <xf numFmtId="0" fontId="3" fillId="0" borderId="0" xfId="736" applyFont="1" applyBorder="1" applyAlignment="1" applyProtection="1">
      <alignment horizontal="center" vertical="center" wrapText="1"/>
      <protection locked="0"/>
    </xf>
    <xf numFmtId="0" fontId="3" fillId="0" borderId="0" xfId="745" applyFont="1" applyFill="1" applyBorder="1" applyAlignment="1" applyProtection="1">
      <alignment horizontal="center" vertical="center"/>
      <protection locked="0"/>
    </xf>
    <xf numFmtId="0" fontId="6" fillId="77" borderId="0" xfId="565" applyFont="1" applyFill="1" applyBorder="1" applyAlignment="1" applyProtection="1">
      <alignment horizontal="left" vertical="center" wrapText="1"/>
      <protection locked="0"/>
    </xf>
    <xf numFmtId="49" fontId="7" fillId="77" borderId="0" xfId="751" applyNumberFormat="1" applyFont="1" applyFill="1" applyBorder="1" applyAlignment="1" applyProtection="1">
      <alignment horizontal="center" vertical="center" wrapText="1"/>
      <protection locked="0"/>
    </xf>
    <xf numFmtId="0" fontId="7" fillId="77" borderId="0" xfId="565" applyFont="1" applyFill="1" applyBorder="1" applyAlignment="1" applyProtection="1">
      <alignment horizontal="center" vertical="center" wrapText="1"/>
      <protection locked="0"/>
    </xf>
    <xf numFmtId="0" fontId="6" fillId="77" borderId="0" xfId="565" applyFont="1" applyFill="1" applyBorder="1" applyAlignment="1" applyProtection="1">
      <alignment vertical="center" wrapText="1"/>
      <protection locked="0"/>
    </xf>
    <xf numFmtId="49" fontId="7" fillId="77" borderId="0" xfId="565" applyNumberFormat="1" applyFont="1" applyFill="1" applyBorder="1" applyAlignment="1" applyProtection="1">
      <alignment horizontal="center" vertical="center" wrapText="1"/>
      <protection locked="0"/>
    </xf>
    <xf numFmtId="49" fontId="7" fillId="77" borderId="0" xfId="587" applyNumberFormat="1" applyFont="1" applyFill="1" applyBorder="1" applyAlignment="1" applyProtection="1">
      <alignment horizontal="left" vertical="center" wrapText="1"/>
      <protection locked="0"/>
    </xf>
    <xf numFmtId="0" fontId="7" fillId="77" borderId="0" xfId="565" applyFont="1" applyFill="1" applyBorder="1" applyAlignment="1" applyProtection="1">
      <alignment horizontal="left" vertical="center" wrapText="1"/>
      <protection locked="0"/>
    </xf>
    <xf numFmtId="2" fontId="7" fillId="0" borderId="0" xfId="733" applyNumberFormat="1" applyFont="1" applyBorder="1" applyAlignment="1" applyProtection="1">
      <alignment horizontal="center" vertical="center" wrapText="1"/>
      <protection locked="0"/>
    </xf>
    <xf numFmtId="2" fontId="53" fillId="0" borderId="0" xfId="733" applyNumberFormat="1" applyFont="1" applyBorder="1" applyAlignment="1" applyProtection="1">
      <alignment horizontal="center" vertical="center" wrapText="1"/>
      <protection locked="0"/>
    </xf>
    <xf numFmtId="0" fontId="6" fillId="0" borderId="0" xfId="733" applyFont="1" applyBorder="1" applyAlignment="1" applyProtection="1">
      <alignment horizontal="center" vertical="center" wrapText="1"/>
      <protection locked="0"/>
    </xf>
    <xf numFmtId="2" fontId="6" fillId="0" borderId="0" xfId="733" applyNumberFormat="1" applyFont="1" applyBorder="1" applyAlignment="1" applyProtection="1">
      <alignment horizontal="center" vertical="center" wrapText="1"/>
      <protection locked="0"/>
    </xf>
    <xf numFmtId="0" fontId="9" fillId="0" borderId="0" xfId="733" applyFont="1" applyAlignment="1" applyProtection="1">
      <alignment vertical="center"/>
      <protection locked="0"/>
    </xf>
    <xf numFmtId="0" fontId="3" fillId="0" borderId="0" xfId="733" applyFont="1" applyBorder="1" applyAlignment="1" applyProtection="1">
      <alignment vertical="center"/>
      <protection locked="0"/>
    </xf>
    <xf numFmtId="0" fontId="3" fillId="0" borderId="19" xfId="745" applyNumberFormat="1" applyFont="1" applyFill="1" applyBorder="1" applyAlignment="1" applyProtection="1">
      <alignment horizontal="center" vertical="center"/>
      <protection locked="0"/>
    </xf>
    <xf numFmtId="0" fontId="7" fillId="0" borderId="19" xfId="746" applyFont="1" applyFill="1" applyBorder="1" applyAlignment="1" applyProtection="1">
      <alignment horizontal="center" vertical="center"/>
      <protection locked="0"/>
    </xf>
    <xf numFmtId="49" fontId="6" fillId="0" borderId="20" xfId="361" applyNumberFormat="1" applyFont="1" applyFill="1" applyBorder="1" applyAlignment="1" applyProtection="1">
      <alignment vertical="center" wrapText="1"/>
      <protection locked="0"/>
    </xf>
    <xf numFmtId="49" fontId="7" fillId="0" borderId="22" xfId="367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367" applyNumberFormat="1" applyFont="1" applyFill="1" applyBorder="1" applyAlignment="1" applyProtection="1">
      <alignment horizontal="left" vertical="center"/>
      <protection locked="0"/>
    </xf>
    <xf numFmtId="0" fontId="7" fillId="0" borderId="20" xfId="745" applyFont="1" applyFill="1" applyBorder="1" applyAlignment="1" applyProtection="1">
      <alignment horizontal="center" vertical="center"/>
      <protection locked="0"/>
    </xf>
    <xf numFmtId="0" fontId="7" fillId="0" borderId="21" xfId="729" applyFont="1" applyFill="1" applyBorder="1" applyAlignment="1" applyProtection="1">
      <alignment horizontal="center" vertical="center" wrapText="1"/>
      <protection locked="0"/>
    </xf>
    <xf numFmtId="49" fontId="6" fillId="0" borderId="20" xfId="367" applyNumberFormat="1" applyFont="1" applyFill="1" applyBorder="1" applyAlignment="1" applyProtection="1">
      <alignment vertical="center" wrapText="1"/>
      <protection locked="0"/>
    </xf>
    <xf numFmtId="0" fontId="7" fillId="0" borderId="20" xfId="738" applyFont="1" applyFill="1" applyBorder="1" applyAlignment="1" applyProtection="1">
      <alignment horizontal="center" vertical="center" wrapText="1"/>
      <protection locked="0"/>
    </xf>
    <xf numFmtId="49" fontId="6" fillId="0" borderId="22" xfId="361" applyNumberFormat="1" applyFont="1" applyFill="1" applyBorder="1" applyAlignment="1" applyProtection="1">
      <alignment vertical="center" wrapText="1"/>
      <protection locked="0"/>
    </xf>
    <xf numFmtId="49" fontId="6" fillId="0" borderId="26" xfId="728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728" applyFont="1" applyFill="1" applyBorder="1" applyAlignment="1" applyProtection="1">
      <alignment horizontal="center" vertical="center" wrapText="1"/>
      <protection locked="0"/>
    </xf>
    <xf numFmtId="49" fontId="25" fillId="0" borderId="28" xfId="362" applyNumberFormat="1" applyFont="1" applyFill="1" applyBorder="1" applyAlignment="1" applyProtection="1">
      <alignment horizontal="left" vertical="center" wrapText="1"/>
      <protection locked="0"/>
    </xf>
    <xf numFmtId="0" fontId="3" fillId="0" borderId="21" xfId="729" applyFont="1" applyFill="1" applyBorder="1" applyAlignment="1" applyProtection="1">
      <alignment horizontal="center" vertical="center"/>
      <protection locked="0"/>
    </xf>
    <xf numFmtId="49" fontId="25" fillId="0" borderId="0" xfId="362" applyNumberFormat="1" applyFont="1" applyFill="1" applyBorder="1" applyAlignment="1" applyProtection="1">
      <alignment horizontal="left" vertical="center" wrapText="1"/>
      <protection locked="0"/>
    </xf>
    <xf numFmtId="0" fontId="7" fillId="0" borderId="22" xfId="752" applyFont="1" applyFill="1" applyBorder="1" applyAlignment="1" applyProtection="1">
      <alignment horizontal="center" vertical="center"/>
      <protection locked="0"/>
    </xf>
    <xf numFmtId="49" fontId="6" fillId="0" borderId="20" xfId="362" applyNumberFormat="1" applyFont="1" applyFill="1" applyBorder="1" applyAlignment="1" applyProtection="1">
      <alignment vertical="center" wrapText="1"/>
      <protection locked="0"/>
    </xf>
    <xf numFmtId="49" fontId="7" fillId="0" borderId="21" xfId="549" applyNumberFormat="1" applyFont="1" applyFill="1" applyBorder="1" applyAlignment="1" applyProtection="1">
      <alignment horizontal="center" vertical="center"/>
      <protection locked="0"/>
    </xf>
    <xf numFmtId="49" fontId="25" fillId="0" borderId="22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362" applyNumberFormat="1" applyFont="1" applyFill="1" applyBorder="1" applyAlignment="1" applyProtection="1">
      <alignment horizontal="left" vertical="center"/>
      <protection locked="0"/>
    </xf>
    <xf numFmtId="49" fontId="7" fillId="78" borderId="19" xfId="72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745" applyNumberFormat="1" applyFont="1" applyFill="1" applyBorder="1" applyAlignment="1" applyProtection="1">
      <alignment horizontal="center" vertical="center"/>
      <protection locked="0"/>
    </xf>
    <xf numFmtId="0" fontId="7" fillId="0" borderId="0" xfId="741" applyFont="1" applyFill="1" applyBorder="1" applyAlignment="1" applyProtection="1">
      <alignment horizontal="center" vertical="center" wrapText="1"/>
      <protection locked="0"/>
    </xf>
    <xf numFmtId="49" fontId="25" fillId="0" borderId="0" xfId="361" applyNumberFormat="1" applyFont="1" applyFill="1" applyBorder="1" applyAlignment="1" applyProtection="1">
      <alignment horizontal="left" vertical="center" wrapText="1"/>
      <protection locked="0"/>
    </xf>
    <xf numFmtId="0" fontId="6" fillId="0" borderId="21" xfId="728" applyFont="1" applyFill="1" applyBorder="1" applyAlignment="1" applyProtection="1">
      <alignment horizontal="left" vertical="center" wrapText="1"/>
      <protection locked="0"/>
    </xf>
    <xf numFmtId="0" fontId="10" fillId="0" borderId="0" xfId="744" applyFont="1" applyAlignment="1" applyProtection="1">
      <alignment vertical="center" wrapText="1"/>
      <protection locked="0"/>
    </xf>
    <xf numFmtId="0" fontId="10" fillId="0" borderId="0" xfId="744" applyFont="1" applyAlignment="1" applyProtection="1">
      <alignment horizontal="center" vertical="center" wrapText="1"/>
      <protection locked="0"/>
    </xf>
    <xf numFmtId="0" fontId="3" fillId="0" borderId="0" xfId="743" applyFont="1" applyAlignment="1" applyProtection="1">
      <alignment horizontal="center" vertical="center" wrapText="1"/>
      <protection locked="0"/>
    </xf>
    <xf numFmtId="0" fontId="10" fillId="0" borderId="0" xfId="743" applyFont="1" applyAlignment="1" applyProtection="1">
      <alignment horizontal="center" vertical="center"/>
      <protection locked="0"/>
    </xf>
    <xf numFmtId="0" fontId="4" fillId="0" borderId="0" xfId="744" applyFont="1" applyAlignment="1" applyProtection="1">
      <alignment horizontal="center" vertical="center"/>
      <protection locked="0"/>
    </xf>
    <xf numFmtId="0" fontId="48" fillId="0" borderId="19" xfId="733" applyFont="1" applyBorder="1" applyAlignment="1" applyProtection="1">
      <alignment horizontal="center" vertical="center" wrapText="1"/>
      <protection locked="0"/>
    </xf>
    <xf numFmtId="0" fontId="48" fillId="0" borderId="19" xfId="733" applyFont="1" applyBorder="1" applyAlignment="1" applyProtection="1">
      <alignment horizontal="center" vertical="center"/>
      <protection locked="0"/>
    </xf>
    <xf numFmtId="0" fontId="26" fillId="0" borderId="19" xfId="733" applyFont="1" applyBorder="1" applyAlignment="1" applyProtection="1">
      <alignment horizontal="center" vertical="center" wrapText="1"/>
      <protection locked="0"/>
    </xf>
    <xf numFmtId="0" fontId="26" fillId="0" borderId="19" xfId="733" applyFont="1" applyBorder="1" applyAlignment="1" applyProtection="1">
      <alignment horizontal="center" vertical="center"/>
      <protection locked="0"/>
    </xf>
    <xf numFmtId="49" fontId="10" fillId="0" borderId="19" xfId="549" applyNumberFormat="1" applyFont="1" applyBorder="1" applyAlignment="1">
      <alignment horizontal="center" vertical="center" wrapText="1"/>
      <protection/>
    </xf>
    <xf numFmtId="0" fontId="10" fillId="0" borderId="19" xfId="549" applyFont="1" applyBorder="1" applyAlignment="1">
      <alignment horizontal="center" vertical="center" textRotation="90" wrapText="1"/>
      <protection/>
    </xf>
    <xf numFmtId="0" fontId="10" fillId="0" borderId="19" xfId="549" applyFont="1" applyBorder="1" applyAlignment="1">
      <alignment horizontal="center" vertical="center" wrapText="1"/>
      <protection/>
    </xf>
    <xf numFmtId="0" fontId="5" fillId="78" borderId="19" xfId="745" applyFont="1" applyFill="1" applyBorder="1" applyAlignment="1" applyProtection="1">
      <alignment horizontal="center" vertical="center" wrapText="1"/>
      <protection locked="0"/>
    </xf>
    <xf numFmtId="0" fontId="16" fillId="0" borderId="0" xfId="733" applyFont="1" applyAlignment="1" applyProtection="1">
      <alignment horizontal="center" vertical="center" wrapText="1"/>
      <protection locked="0"/>
    </xf>
    <xf numFmtId="0" fontId="10" fillId="0" borderId="0" xfId="733" applyFont="1" applyAlignment="1" applyProtection="1">
      <alignment horizontal="center" vertical="center" wrapText="1"/>
      <protection locked="0"/>
    </xf>
    <xf numFmtId="0" fontId="10" fillId="0" borderId="0" xfId="733" applyFont="1" applyAlignment="1" applyProtection="1">
      <alignment horizontal="center" vertical="center"/>
      <protection locked="0"/>
    </xf>
    <xf numFmtId="0" fontId="3" fillId="0" borderId="0" xfId="733" applyFont="1" applyAlignment="1" applyProtection="1">
      <alignment horizontal="center" vertical="center" wrapText="1"/>
      <protection locked="0"/>
    </xf>
    <xf numFmtId="0" fontId="5" fillId="78" borderId="19" xfId="745" applyFont="1" applyFill="1" applyBorder="1" applyAlignment="1" applyProtection="1">
      <alignment horizontal="center" vertical="center" textRotation="90" wrapText="1"/>
      <protection locked="0"/>
    </xf>
    <xf numFmtId="0" fontId="6" fillId="78" borderId="19" xfId="745" applyFont="1" applyFill="1" applyBorder="1" applyAlignment="1" applyProtection="1">
      <alignment horizontal="center" vertical="center" textRotation="90" wrapText="1"/>
      <protection locked="0"/>
    </xf>
    <xf numFmtId="0" fontId="10" fillId="0" borderId="29" xfId="549" applyFont="1" applyBorder="1" applyAlignment="1">
      <alignment horizontal="center" vertical="center" wrapText="1"/>
      <protection/>
    </xf>
    <xf numFmtId="0" fontId="10" fillId="0" borderId="30" xfId="549" applyFont="1" applyBorder="1" applyAlignment="1">
      <alignment horizontal="center" vertical="center" wrapText="1"/>
      <protection/>
    </xf>
    <xf numFmtId="0" fontId="4" fillId="0" borderId="0" xfId="733" applyFont="1" applyAlignment="1" applyProtection="1">
      <alignment horizontal="center" vertical="center" wrapText="1"/>
      <protection locked="0"/>
    </xf>
    <xf numFmtId="0" fontId="16" fillId="0" borderId="0" xfId="562" applyFont="1" applyFill="1" applyAlignment="1">
      <alignment horizontal="center" vertical="center" wrapText="1"/>
      <protection/>
    </xf>
    <xf numFmtId="0" fontId="3" fillId="0" borderId="0" xfId="748" applyFont="1" applyAlignment="1" applyProtection="1">
      <alignment horizontal="center" vertical="center" wrapText="1"/>
      <protection locked="0"/>
    </xf>
    <xf numFmtId="0" fontId="4" fillId="0" borderId="0" xfId="748" applyFont="1" applyAlignment="1" applyProtection="1">
      <alignment horizontal="center" vertical="center" wrapText="1"/>
      <protection locked="0"/>
    </xf>
    <xf numFmtId="0" fontId="17" fillId="0" borderId="0" xfId="748" applyFont="1" applyAlignment="1" applyProtection="1">
      <alignment horizontal="center" vertical="center" wrapText="1"/>
      <protection locked="0"/>
    </xf>
    <xf numFmtId="0" fontId="10" fillId="0" borderId="0" xfId="731" applyFont="1" applyAlignment="1" applyProtection="1">
      <alignment horizontal="center"/>
      <protection locked="0"/>
    </xf>
    <xf numFmtId="0" fontId="10" fillId="77" borderId="19" xfId="735" applyFont="1" applyFill="1" applyBorder="1" applyAlignment="1" applyProtection="1">
      <alignment horizontal="center" vertical="center"/>
      <protection locked="0"/>
    </xf>
    <xf numFmtId="0" fontId="5" fillId="77" borderId="19" xfId="748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8" applyFont="1" applyFill="1" applyBorder="1" applyAlignment="1" applyProtection="1">
      <alignment horizontal="center" vertical="center" textRotation="90" wrapText="1"/>
      <protection locked="0"/>
    </xf>
    <xf numFmtId="0" fontId="6" fillId="77" borderId="22" xfId="748" applyFont="1" applyFill="1" applyBorder="1" applyAlignment="1" applyProtection="1">
      <alignment horizontal="center" vertical="center" textRotation="90" wrapText="1"/>
      <protection locked="0"/>
    </xf>
    <xf numFmtId="0" fontId="6" fillId="77" borderId="21" xfId="748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8" applyFont="1" applyFill="1" applyBorder="1" applyAlignment="1" applyProtection="1">
      <alignment horizontal="center" vertical="center" wrapText="1"/>
      <protection locked="0"/>
    </xf>
    <xf numFmtId="170" fontId="5" fillId="77" borderId="19" xfId="748" applyNumberFormat="1" applyFont="1" applyFill="1" applyBorder="1" applyAlignment="1" applyProtection="1">
      <alignment horizontal="center" vertical="center" wrapText="1"/>
      <protection locked="0"/>
    </xf>
    <xf numFmtId="0" fontId="6" fillId="77" borderId="29" xfId="748" applyFont="1" applyFill="1" applyBorder="1" applyAlignment="1" applyProtection="1">
      <alignment horizontal="center" vertical="center" textRotation="90" wrapText="1"/>
      <protection locked="0"/>
    </xf>
    <xf numFmtId="0" fontId="6" fillId="77" borderId="31" xfId="748" applyFont="1" applyFill="1" applyBorder="1" applyAlignment="1" applyProtection="1">
      <alignment horizontal="center" vertical="center" textRotation="90" wrapText="1"/>
      <protection locked="0"/>
    </xf>
    <xf numFmtId="0" fontId="51" fillId="77" borderId="19" xfId="748" applyFont="1" applyFill="1" applyBorder="1" applyAlignment="1" applyProtection="1">
      <alignment horizontal="center" vertical="center" textRotation="90" wrapText="1"/>
      <protection locked="0"/>
    </xf>
    <xf numFmtId="0" fontId="5" fillId="77" borderId="0" xfId="748" applyFont="1" applyFill="1" applyBorder="1" applyAlignment="1" applyProtection="1">
      <alignment horizontal="center" vertical="center" wrapText="1"/>
      <protection locked="0"/>
    </xf>
    <xf numFmtId="0" fontId="17" fillId="0" borderId="0" xfId="733" applyFont="1" applyAlignment="1" applyProtection="1">
      <alignment horizontal="center" vertical="center" wrapText="1"/>
      <protection locked="0"/>
    </xf>
    <xf numFmtId="49" fontId="5" fillId="0" borderId="19" xfId="549" applyNumberFormat="1" applyFont="1" applyBorder="1" applyAlignment="1">
      <alignment horizontal="center" vertical="center" wrapText="1"/>
      <protection/>
    </xf>
    <xf numFmtId="171" fontId="49" fillId="0" borderId="32" xfId="549" applyNumberFormat="1" applyFont="1" applyFill="1" applyBorder="1" applyAlignment="1">
      <alignment horizontal="center" vertical="center" wrapText="1"/>
      <protection/>
    </xf>
    <xf numFmtId="171" fontId="49" fillId="0" borderId="33" xfId="549" applyNumberFormat="1" applyFont="1" applyFill="1" applyBorder="1" applyAlignment="1">
      <alignment horizontal="center" vertical="center" wrapText="1"/>
      <protection/>
    </xf>
    <xf numFmtId="171" fontId="49" fillId="0" borderId="34" xfId="549" applyNumberFormat="1" applyFont="1" applyFill="1" applyBorder="1" applyAlignment="1">
      <alignment horizontal="center" vertical="center" wrapText="1"/>
      <protection/>
    </xf>
    <xf numFmtId="0" fontId="54" fillId="77" borderId="29" xfId="748" applyFont="1" applyFill="1" applyBorder="1" applyAlignment="1" applyProtection="1">
      <alignment horizontal="center" vertical="center" textRotation="90" wrapText="1"/>
      <protection locked="0"/>
    </xf>
    <xf numFmtId="0" fontId="54" fillId="77" borderId="31" xfId="748" applyFont="1" applyFill="1" applyBorder="1" applyAlignment="1" applyProtection="1">
      <alignment horizontal="center" vertical="center" textRotation="90" wrapText="1"/>
      <protection locked="0"/>
    </xf>
    <xf numFmtId="0" fontId="54" fillId="77" borderId="22" xfId="748" applyFont="1" applyFill="1" applyBorder="1" applyAlignment="1" applyProtection="1">
      <alignment horizontal="center" vertical="center" textRotation="90" wrapText="1"/>
      <protection locked="0"/>
    </xf>
    <xf numFmtId="0" fontId="54" fillId="77" borderId="21" xfId="748" applyFont="1" applyFill="1" applyBorder="1" applyAlignment="1" applyProtection="1">
      <alignment horizontal="center" vertical="center" textRotation="90" wrapText="1"/>
      <protection locked="0"/>
    </xf>
    <xf numFmtId="0" fontId="4" fillId="0" borderId="32" xfId="735" applyFont="1" applyBorder="1" applyAlignment="1" applyProtection="1">
      <alignment horizontal="center" vertical="center" wrapText="1"/>
      <protection locked="0"/>
    </xf>
    <xf numFmtId="0" fontId="4" fillId="0" borderId="33" xfId="735" applyFont="1" applyBorder="1" applyAlignment="1" applyProtection="1">
      <alignment horizontal="center" vertical="center" wrapText="1"/>
      <protection locked="0"/>
    </xf>
    <xf numFmtId="0" fontId="4" fillId="0" borderId="34" xfId="735" applyFont="1" applyBorder="1" applyAlignment="1" applyProtection="1">
      <alignment horizontal="center" vertical="center" wrapText="1"/>
      <protection locked="0"/>
    </xf>
    <xf numFmtId="0" fontId="54" fillId="77" borderId="19" xfId="748" applyFont="1" applyFill="1" applyBorder="1" applyAlignment="1" applyProtection="1">
      <alignment horizontal="center" vertical="center" textRotation="90" wrapText="1"/>
      <protection locked="0"/>
    </xf>
    <xf numFmtId="0" fontId="5" fillId="0" borderId="19" xfId="745" applyFont="1" applyFill="1" applyBorder="1" applyAlignment="1" applyProtection="1">
      <alignment horizontal="center" vertical="center" wrapText="1"/>
      <protection locked="0"/>
    </xf>
    <xf numFmtId="0" fontId="10" fillId="0" borderId="19" xfId="736" applyFont="1" applyFill="1" applyBorder="1" applyAlignment="1" applyProtection="1">
      <alignment horizontal="center" vertical="center"/>
      <protection locked="0"/>
    </xf>
    <xf numFmtId="0" fontId="16" fillId="0" borderId="0" xfId="734" applyFont="1" applyAlignment="1" applyProtection="1">
      <alignment horizontal="center" vertical="center" wrapText="1"/>
      <protection locked="0"/>
    </xf>
    <xf numFmtId="0" fontId="16" fillId="0" borderId="0" xfId="734" applyFont="1" applyAlignment="1" applyProtection="1">
      <alignment horizontal="center" vertical="center"/>
      <protection locked="0"/>
    </xf>
    <xf numFmtId="0" fontId="3" fillId="0" borderId="0" xfId="745" applyFont="1" applyAlignment="1" applyProtection="1">
      <alignment horizontal="center" vertical="center" wrapText="1"/>
      <protection locked="0"/>
    </xf>
    <xf numFmtId="0" fontId="4" fillId="0" borderId="0" xfId="745" applyFont="1" applyAlignment="1" applyProtection="1">
      <alignment horizontal="center" vertical="center"/>
      <protection locked="0"/>
    </xf>
    <xf numFmtId="0" fontId="49" fillId="0" borderId="0" xfId="745" applyFont="1" applyAlignment="1" applyProtection="1">
      <alignment horizontal="center" vertical="center"/>
      <protection locked="0"/>
    </xf>
    <xf numFmtId="0" fontId="3" fillId="0" borderId="0" xfId="733" applyFont="1" applyAlignment="1" applyProtection="1">
      <alignment horizontal="center"/>
      <protection locked="0"/>
    </xf>
    <xf numFmtId="0" fontId="5" fillId="0" borderId="19" xfId="745" applyFont="1" applyFill="1" applyBorder="1" applyAlignment="1" applyProtection="1">
      <alignment horizontal="center" vertical="center" textRotation="90" wrapText="1"/>
      <protection locked="0"/>
    </xf>
    <xf numFmtId="0" fontId="6" fillId="0" borderId="19" xfId="745" applyFont="1" applyFill="1" applyBorder="1" applyAlignment="1" applyProtection="1">
      <alignment horizontal="center" vertical="center" textRotation="90" wrapText="1"/>
      <protection locked="0"/>
    </xf>
    <xf numFmtId="0" fontId="5" fillId="0" borderId="19" xfId="733" applyFont="1" applyFill="1" applyBorder="1" applyAlignment="1" applyProtection="1">
      <alignment horizontal="center" vertical="center" wrapText="1"/>
      <protection locked="0"/>
    </xf>
    <xf numFmtId="0" fontId="5" fillId="0" borderId="19" xfId="733" applyFont="1" applyFill="1" applyBorder="1" applyAlignment="1" applyProtection="1">
      <alignment horizontal="center" vertical="center" textRotation="90" wrapText="1"/>
      <protection locked="0"/>
    </xf>
  </cellXfs>
  <cellStyles count="772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2 4" xfId="324"/>
    <cellStyle name="Денежный 12 12 3" xfId="325"/>
    <cellStyle name="Денежный 12 12 3 2" xfId="326"/>
    <cellStyle name="Денежный 12 12 4" xfId="327"/>
    <cellStyle name="Денежный 12 12 5" xfId="328"/>
    <cellStyle name="Денежный 12 12_Мастер" xfId="329"/>
    <cellStyle name="Денежный 12 13" xfId="330"/>
    <cellStyle name="Денежный 12 14" xfId="331"/>
    <cellStyle name="Денежный 12 2" xfId="332"/>
    <cellStyle name="Денежный 12 2 2" xfId="333"/>
    <cellStyle name="Денежный 12 2 3" xfId="334"/>
    <cellStyle name="Денежный 12 3" xfId="335"/>
    <cellStyle name="Денежный 12 3 2" xfId="336"/>
    <cellStyle name="Денежный 12 4" xfId="337"/>
    <cellStyle name="Денежный 12 5" xfId="338"/>
    <cellStyle name="Денежный 12 6" xfId="339"/>
    <cellStyle name="Денежный 12 7" xfId="340"/>
    <cellStyle name="Денежный 12 8" xfId="341"/>
    <cellStyle name="Денежный 12 9" xfId="342"/>
    <cellStyle name="Денежный 13 10" xfId="343"/>
    <cellStyle name="Денежный 13 2" xfId="344"/>
    <cellStyle name="Денежный 13 3" xfId="345"/>
    <cellStyle name="Денежный 13 4" xfId="346"/>
    <cellStyle name="Денежный 13 5" xfId="347"/>
    <cellStyle name="Денежный 13 6" xfId="348"/>
    <cellStyle name="Денежный 13 7" xfId="349"/>
    <cellStyle name="Денежный 13 8" xfId="350"/>
    <cellStyle name="Денежный 13 9" xfId="351"/>
    <cellStyle name="Денежный 14 2" xfId="352"/>
    <cellStyle name="Денежный 14 3" xfId="353"/>
    <cellStyle name="Денежный 14 4" xfId="354"/>
    <cellStyle name="Денежный 14 5" xfId="355"/>
    <cellStyle name="Денежный 14 6" xfId="356"/>
    <cellStyle name="Денежный 14 7" xfId="357"/>
    <cellStyle name="Денежный 14 8" xfId="358"/>
    <cellStyle name="Денежный 14 9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2" xfId="364"/>
    <cellStyle name="Денежный 2 10 2 13" xfId="365"/>
    <cellStyle name="Денежный 2 10 2 2" xfId="366"/>
    <cellStyle name="Денежный 2 11" xfId="367"/>
    <cellStyle name="Денежный 2 11 2" xfId="368"/>
    <cellStyle name="Денежный 2 11 2 2" xfId="369"/>
    <cellStyle name="Денежный 2 11 2 3" xfId="370"/>
    <cellStyle name="Денежный 2 11 3" xfId="371"/>
    <cellStyle name="Денежный 2 12" xfId="372"/>
    <cellStyle name="Денежный 2 13" xfId="373"/>
    <cellStyle name="Денежный 2 13 2" xfId="374"/>
    <cellStyle name="Денежный 2 13 3" xfId="375"/>
    <cellStyle name="Денежный 2 14" xfId="376"/>
    <cellStyle name="Денежный 2 15" xfId="377"/>
    <cellStyle name="Денежный 2 16" xfId="378"/>
    <cellStyle name="Денежный 2 17" xfId="379"/>
    <cellStyle name="Денежный 2 18" xfId="380"/>
    <cellStyle name="Денежный 2 19" xfId="381"/>
    <cellStyle name="Денежный 2 2" xfId="382"/>
    <cellStyle name="Денежный 2 2 2" xfId="383"/>
    <cellStyle name="Денежный 2 2 2 2" xfId="384"/>
    <cellStyle name="Денежный 2 2 2 3" xfId="385"/>
    <cellStyle name="Денежный 2 2 3" xfId="386"/>
    <cellStyle name="Денежный 2 2 4" xfId="387"/>
    <cellStyle name="Денежный 2 20" xfId="388"/>
    <cellStyle name="Денежный 2 21" xfId="389"/>
    <cellStyle name="Денежный 2 22" xfId="390"/>
    <cellStyle name="Денежный 2 23" xfId="391"/>
    <cellStyle name="Денежный 2 24" xfId="392"/>
    <cellStyle name="Денежный 2 24 2" xfId="393"/>
    <cellStyle name="Денежный 2 25" xfId="394"/>
    <cellStyle name="Денежный 2 26" xfId="395"/>
    <cellStyle name="Денежный 2 27" xfId="396"/>
    <cellStyle name="Денежный 2 28" xfId="397"/>
    <cellStyle name="Денежный 2 3" xfId="398"/>
    <cellStyle name="Денежный 2 3 2" xfId="399"/>
    <cellStyle name="Денежный 2 3 2 2" xfId="400"/>
    <cellStyle name="Денежный 2 3 2 3" xfId="401"/>
    <cellStyle name="Денежный 2 3 3" xfId="402"/>
    <cellStyle name="Денежный 2 3 4" xfId="403"/>
    <cellStyle name="Денежный 2 3 5" xfId="404"/>
    <cellStyle name="Денежный 2 3 6" xfId="405"/>
    <cellStyle name="Денежный 2 3 7" xfId="406"/>
    <cellStyle name="Денежный 2 3 8" xfId="407"/>
    <cellStyle name="Денежный 2 3 9" xfId="408"/>
    <cellStyle name="Денежный 2 3 9 2" xfId="409"/>
    <cellStyle name="Денежный 2 3 9 2 2" xfId="410"/>
    <cellStyle name="Денежный 2 3 9 2 3" xfId="411"/>
    <cellStyle name="Денежный 2 3 9 3" xfId="412"/>
    <cellStyle name="Денежный 2 3 9 4" xfId="413"/>
    <cellStyle name="Денежный 2 4" xfId="414"/>
    <cellStyle name="Денежный 2 4 2" xfId="415"/>
    <cellStyle name="Денежный 2 4 3" xfId="416"/>
    <cellStyle name="Денежный 2 4 4" xfId="417"/>
    <cellStyle name="Денежный 2 4 5" xfId="418"/>
    <cellStyle name="Денежный 2 4 6" xfId="419"/>
    <cellStyle name="Денежный 2 4 7" xfId="420"/>
    <cellStyle name="Денежный 2 4 8" xfId="421"/>
    <cellStyle name="Денежный 2 4 9" xfId="422"/>
    <cellStyle name="Денежный 2 45" xfId="423"/>
    <cellStyle name="Денежный 2 5" xfId="424"/>
    <cellStyle name="Денежный 2 5 2" xfId="425"/>
    <cellStyle name="Денежный 2 5 3" xfId="426"/>
    <cellStyle name="Денежный 2 6" xfId="427"/>
    <cellStyle name="Денежный 2 7" xfId="428"/>
    <cellStyle name="Денежный 2 8" xfId="429"/>
    <cellStyle name="Денежный 2 9" xfId="430"/>
    <cellStyle name="Денежный 24" xfId="431"/>
    <cellStyle name="Денежный 24 12" xfId="432"/>
    <cellStyle name="Денежный 24 2" xfId="433"/>
    <cellStyle name="Денежный 24 2 2" xfId="434"/>
    <cellStyle name="Денежный 24 3" xfId="435"/>
    <cellStyle name="Денежный 24 3 2" xfId="436"/>
    <cellStyle name="Денежный 24 3 3" xfId="437"/>
    <cellStyle name="Денежный 24 3 4" xfId="438"/>
    <cellStyle name="Денежный 24 4" xfId="439"/>
    <cellStyle name="Денежный 24 5" xfId="440"/>
    <cellStyle name="Денежный 26" xfId="441"/>
    <cellStyle name="Денежный 3" xfId="442"/>
    <cellStyle name="Денежный 3 2" xfId="443"/>
    <cellStyle name="Денежный 3 2 2" xfId="444"/>
    <cellStyle name="Денежный 3 2 2 2" xfId="445"/>
    <cellStyle name="Денежный 3 2 3" xfId="446"/>
    <cellStyle name="Денежный 3 3" xfId="447"/>
    <cellStyle name="Денежный 3 3 2" xfId="448"/>
    <cellStyle name="Денежный 3 3 3" xfId="449"/>
    <cellStyle name="Денежный 3 4" xfId="450"/>
    <cellStyle name="Денежный 3 4 2" xfId="451"/>
    <cellStyle name="Денежный 3 4 3" xfId="452"/>
    <cellStyle name="Денежный 3 5" xfId="453"/>
    <cellStyle name="Денежный 3 5 2" xfId="454"/>
    <cellStyle name="Денежный 3 6" xfId="455"/>
    <cellStyle name="Денежный 3 6 2" xfId="456"/>
    <cellStyle name="Денежный 3 7" xfId="457"/>
    <cellStyle name="Денежный 3 8" xfId="458"/>
    <cellStyle name="Денежный 4 10" xfId="459"/>
    <cellStyle name="Денежный 4 11" xfId="460"/>
    <cellStyle name="Денежный 4 12" xfId="461"/>
    <cellStyle name="Денежный 4 13" xfId="462"/>
    <cellStyle name="Денежный 4 14" xfId="463"/>
    <cellStyle name="Денежный 4 14 2" xfId="464"/>
    <cellStyle name="Денежный 4 14 3" xfId="465"/>
    <cellStyle name="Денежный 4 2" xfId="466"/>
    <cellStyle name="Денежный 4 2 2" xfId="467"/>
    <cellStyle name="Денежный 4 2 3" xfId="468"/>
    <cellStyle name="Денежный 4 3" xfId="469"/>
    <cellStyle name="Денежный 4 3 2" xfId="470"/>
    <cellStyle name="Денежный 4 3 3" xfId="471"/>
    <cellStyle name="Денежный 4 4" xfId="472"/>
    <cellStyle name="Денежный 4 4 2" xfId="473"/>
    <cellStyle name="Денежный 4 5" xfId="474"/>
    <cellStyle name="Денежный 4 5 2" xfId="475"/>
    <cellStyle name="Денежный 4 6" xfId="476"/>
    <cellStyle name="Денежный 4 7" xfId="477"/>
    <cellStyle name="Денежный 4 8" xfId="478"/>
    <cellStyle name="Денежный 4 9" xfId="479"/>
    <cellStyle name="Денежный 5 2" xfId="480"/>
    <cellStyle name="Денежный 5 2 2" xfId="481"/>
    <cellStyle name="Денежный 5 2 3" xfId="482"/>
    <cellStyle name="Денежный 5 3" xfId="483"/>
    <cellStyle name="Денежный 5 3 2" xfId="484"/>
    <cellStyle name="Денежный 5 4" xfId="485"/>
    <cellStyle name="Денежный 5 5" xfId="486"/>
    <cellStyle name="Денежный 6" xfId="487"/>
    <cellStyle name="Денежный 6 2" xfId="488"/>
    <cellStyle name="Денежный 6 2 2" xfId="489"/>
    <cellStyle name="Денежный 6 2 3" xfId="490"/>
    <cellStyle name="Денежный 6 3" xfId="491"/>
    <cellStyle name="Денежный 6 4" xfId="492"/>
    <cellStyle name="Денежный 6 5" xfId="493"/>
    <cellStyle name="Денежный 6 6" xfId="494"/>
    <cellStyle name="Денежный 6 7" xfId="495"/>
    <cellStyle name="Денежный 6 7 2" xfId="496"/>
    <cellStyle name="Денежный 6 7 3" xfId="497"/>
    <cellStyle name="Денежный 6 8" xfId="498"/>
    <cellStyle name="Денежный 7 2" xfId="499"/>
    <cellStyle name="Денежный 7 2 2" xfId="500"/>
    <cellStyle name="Денежный 7 2 3" xfId="501"/>
    <cellStyle name="Денежный 7 3" xfId="502"/>
    <cellStyle name="Денежный 7 4" xfId="503"/>
    <cellStyle name="Денежный 7 5" xfId="504"/>
    <cellStyle name="Денежный 7 6" xfId="505"/>
    <cellStyle name="Денежный 8 2" xfId="506"/>
    <cellStyle name="Денежный 8 2 2" xfId="507"/>
    <cellStyle name="Денежный 8 2 3" xfId="508"/>
    <cellStyle name="Денежный 8 3" xfId="509"/>
    <cellStyle name="Денежный 8 3 2" xfId="510"/>
    <cellStyle name="Денежный 8 4" xfId="511"/>
    <cellStyle name="Денежный 8 5" xfId="512"/>
    <cellStyle name="Денежный 8 6" xfId="513"/>
    <cellStyle name="Денежный 9 2" xfId="514"/>
    <cellStyle name="Денежный 9 2 2" xfId="515"/>
    <cellStyle name="Денежный 9 2 3" xfId="516"/>
    <cellStyle name="Денежный 9 3" xfId="517"/>
    <cellStyle name="Заголовок 1" xfId="518"/>
    <cellStyle name="Заголовок 1 2" xfId="519"/>
    <cellStyle name="Заголовок 1 3" xfId="520"/>
    <cellStyle name="Заголовок 2" xfId="521"/>
    <cellStyle name="Заголовок 2 2" xfId="522"/>
    <cellStyle name="Заголовок 2 3" xfId="523"/>
    <cellStyle name="Заголовок 3" xfId="524"/>
    <cellStyle name="Заголовок 3 2" xfId="525"/>
    <cellStyle name="Заголовок 3 3" xfId="526"/>
    <cellStyle name="Заголовок 4" xfId="527"/>
    <cellStyle name="Заголовок 4 2" xfId="528"/>
    <cellStyle name="Заголовок 4 3" xfId="529"/>
    <cellStyle name="Итог" xfId="530"/>
    <cellStyle name="Итог 2" xfId="531"/>
    <cellStyle name="Итог 3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Название" xfId="537"/>
    <cellStyle name="Название 2" xfId="538"/>
    <cellStyle name="Название 3" xfId="539"/>
    <cellStyle name="Нейтральный" xfId="540"/>
    <cellStyle name="Нейтральный 2" xfId="541"/>
    <cellStyle name="Нейтральный 3" xfId="542"/>
    <cellStyle name="Нейтральный 4" xfId="543"/>
    <cellStyle name="Обычный 10" xfId="544"/>
    <cellStyle name="Обычный 11" xfId="545"/>
    <cellStyle name="Обычный 11 10" xfId="546"/>
    <cellStyle name="Обычный 11 11" xfId="547"/>
    <cellStyle name="Обычный 11 12" xfId="548"/>
    <cellStyle name="Обычный 11 12 2" xfId="549"/>
    <cellStyle name="Обычный 11 2" xfId="550"/>
    <cellStyle name="Обычный 11 3" xfId="551"/>
    <cellStyle name="Обычный 11 4" xfId="552"/>
    <cellStyle name="Обычный 11 5" xfId="553"/>
    <cellStyle name="Обычный 11 6" xfId="554"/>
    <cellStyle name="Обычный 11 7" xfId="555"/>
    <cellStyle name="Обычный 11 8" xfId="556"/>
    <cellStyle name="Обычный 11 9" xfId="557"/>
    <cellStyle name="Обычный 12" xfId="558"/>
    <cellStyle name="Обычный 14 2" xfId="559"/>
    <cellStyle name="Обычный 17 2" xfId="560"/>
    <cellStyle name="Обычный 17 3" xfId="561"/>
    <cellStyle name="Обычный 18" xfId="562"/>
    <cellStyle name="Обычный 18 2" xfId="563"/>
    <cellStyle name="Обычный 18 3" xfId="564"/>
    <cellStyle name="Обычный 2" xfId="565"/>
    <cellStyle name="Обычный 2 10" xfId="566"/>
    <cellStyle name="Обычный 2 11" xfId="567"/>
    <cellStyle name="Обычный 2 12" xfId="568"/>
    <cellStyle name="Обычный 2 13" xfId="569"/>
    <cellStyle name="Обычный 2 14" xfId="570"/>
    <cellStyle name="Обычный 2 14 10" xfId="571"/>
    <cellStyle name="Обычный 2 14 2" xfId="572"/>
    <cellStyle name="Обычный 2 14 2 2" xfId="573"/>
    <cellStyle name="Обычный 2 14 3" xfId="574"/>
    <cellStyle name="Обычный 2 14 4" xfId="575"/>
    <cellStyle name="Обычный 2 14 5" xfId="576"/>
    <cellStyle name="Обычный 2 14 6" xfId="577"/>
    <cellStyle name="Обычный 2 14 7" xfId="578"/>
    <cellStyle name="Обычный 2 14 8" xfId="579"/>
    <cellStyle name="Обычный 2 14 9" xfId="580"/>
    <cellStyle name="Обычный 2 15" xfId="581"/>
    <cellStyle name="Обычный 2 16" xfId="582"/>
    <cellStyle name="Обычный 2 17" xfId="583"/>
    <cellStyle name="Обычный 2 18" xfId="584"/>
    <cellStyle name="Обычный 2 19" xfId="585"/>
    <cellStyle name="Обычный 2 2" xfId="586"/>
    <cellStyle name="Обычный 2 2 10 2" xfId="587"/>
    <cellStyle name="Обычный 2 2 2" xfId="588"/>
    <cellStyle name="Обычный 2 2 2 2" xfId="589"/>
    <cellStyle name="Обычный 2 2 2 3" xfId="590"/>
    <cellStyle name="Обычный 2 2 2 3 2" xfId="591"/>
    <cellStyle name="Обычный 2 2 2 4" xfId="592"/>
    <cellStyle name="Обычный 2 2 3" xfId="593"/>
    <cellStyle name="Обычный 2 2 3 2" xfId="594"/>
    <cellStyle name="Обычный 2 2 3 2 2" xfId="595"/>
    <cellStyle name="Обычный 2 2 3 2 3" xfId="596"/>
    <cellStyle name="Обычный 2 2 3 3" xfId="597"/>
    <cellStyle name="Обычный 2 2 3 4" xfId="598"/>
    <cellStyle name="Обычный 2 2 4" xfId="599"/>
    <cellStyle name="Обычный 2 2_База1 (version 1)" xfId="600"/>
    <cellStyle name="Обычный 2 20" xfId="601"/>
    <cellStyle name="Обычный 2 21" xfId="602"/>
    <cellStyle name="Обычный 2 22" xfId="603"/>
    <cellStyle name="Обычный 2 23" xfId="604"/>
    <cellStyle name="Обычный 2 23 2" xfId="605"/>
    <cellStyle name="Обычный 2 24" xfId="606"/>
    <cellStyle name="Обычный 2 3" xfId="607"/>
    <cellStyle name="Обычный 2 3 2" xfId="608"/>
    <cellStyle name="Обычный 2 3 2 2" xfId="609"/>
    <cellStyle name="Обычный 2 3 2 3" xfId="610"/>
    <cellStyle name="Обычный 2 3 3" xfId="611"/>
    <cellStyle name="Обычный 2 3 4" xfId="612"/>
    <cellStyle name="Обычный 2 3 5" xfId="613"/>
    <cellStyle name="Обычный 2 3 6" xfId="614"/>
    <cellStyle name="Обычный 2 3 7" xfId="615"/>
    <cellStyle name="Обычный 2 3 8" xfId="616"/>
    <cellStyle name="Обычный 2 3 9" xfId="617"/>
    <cellStyle name="Обычный 2 4" xfId="618"/>
    <cellStyle name="Обычный 2 4 10" xfId="619"/>
    <cellStyle name="Обычный 2 4 2" xfId="620"/>
    <cellStyle name="Обычный 2 4 2 2" xfId="621"/>
    <cellStyle name="Обычный 2 4 2 3" xfId="622"/>
    <cellStyle name="Обычный 2 4 3" xfId="623"/>
    <cellStyle name="Обычный 2 4 4" xfId="624"/>
    <cellStyle name="Обычный 2 4 5" xfId="625"/>
    <cellStyle name="Обычный 2 4 6" xfId="626"/>
    <cellStyle name="Обычный 2 4 7" xfId="627"/>
    <cellStyle name="Обычный 2 4 8" xfId="628"/>
    <cellStyle name="Обычный 2 4 9" xfId="629"/>
    <cellStyle name="Обычный 2 47" xfId="630"/>
    <cellStyle name="Обычный 2 5" xfId="631"/>
    <cellStyle name="Обычный 2 5 2" xfId="632"/>
    <cellStyle name="Обычный 2 5 2 2" xfId="633"/>
    <cellStyle name="Обычный 2 5 3" xfId="634"/>
    <cellStyle name="Обычный 2 5 3 2" xfId="635"/>
    <cellStyle name="Обычный 2 5 3 3" xfId="636"/>
    <cellStyle name="Обычный 2 51" xfId="637"/>
    <cellStyle name="Обычный 2 6" xfId="638"/>
    <cellStyle name="Обычный 2 6 2" xfId="639"/>
    <cellStyle name="Обычный 2 6 2 2" xfId="640"/>
    <cellStyle name="Обычный 2 6 2 3" xfId="641"/>
    <cellStyle name="Обычный 2 7" xfId="642"/>
    <cellStyle name="Обычный 2 8" xfId="643"/>
    <cellStyle name="Обычный 2 9" xfId="644"/>
    <cellStyle name="Обычный 2_Выездка ноябрь 2010 г." xfId="645"/>
    <cellStyle name="Обычный 3" xfId="646"/>
    <cellStyle name="Обычный 3 2" xfId="647"/>
    <cellStyle name="Обычный 3 2 2" xfId="648"/>
    <cellStyle name="Обычный 3 2 3" xfId="649"/>
    <cellStyle name="Обычный 3 3" xfId="650"/>
    <cellStyle name="Обычный 3 3 2" xfId="651"/>
    <cellStyle name="Обычный 3 3 3" xfId="652"/>
    <cellStyle name="Обычный 3 4" xfId="653"/>
    <cellStyle name="Обычный 3 5" xfId="654"/>
    <cellStyle name="Обычный 3 5 2" xfId="655"/>
    <cellStyle name="Обычный 3 6" xfId="656"/>
    <cellStyle name="Обычный 3 7" xfId="657"/>
    <cellStyle name="Обычный 3 8" xfId="658"/>
    <cellStyle name="Обычный 3 9" xfId="659"/>
    <cellStyle name="Обычный 30" xfId="660"/>
    <cellStyle name="Обычный 4" xfId="661"/>
    <cellStyle name="Обычный 4 10" xfId="662"/>
    <cellStyle name="Обычный 4 11" xfId="663"/>
    <cellStyle name="Обычный 4 12" xfId="664"/>
    <cellStyle name="Обычный 4 13" xfId="665"/>
    <cellStyle name="Обычный 4 14" xfId="666"/>
    <cellStyle name="Обычный 4 2" xfId="667"/>
    <cellStyle name="Обычный 4 2 2" xfId="668"/>
    <cellStyle name="Обычный 4 2 3" xfId="669"/>
    <cellStyle name="Обычный 4 3" xfId="670"/>
    <cellStyle name="Обычный 4 4" xfId="671"/>
    <cellStyle name="Обычный 4 5" xfId="672"/>
    <cellStyle name="Обычный 4 6" xfId="673"/>
    <cellStyle name="Обычный 4 7" xfId="674"/>
    <cellStyle name="Обычный 4 8" xfId="675"/>
    <cellStyle name="Обычный 4 9" xfId="676"/>
    <cellStyle name="Обычный 5" xfId="677"/>
    <cellStyle name="Обычный 5 10" xfId="678"/>
    <cellStyle name="Обычный 5 11" xfId="679"/>
    <cellStyle name="Обычный 5 12" xfId="680"/>
    <cellStyle name="Обычный 5 13" xfId="681"/>
    <cellStyle name="Обычный 5 14" xfId="682"/>
    <cellStyle name="Обычный 5 2" xfId="683"/>
    <cellStyle name="Обычный 5 2 2" xfId="684"/>
    <cellStyle name="Обычный 5 2 3" xfId="685"/>
    <cellStyle name="Обычный 5 3" xfId="686"/>
    <cellStyle name="Обычный 5 3 2" xfId="687"/>
    <cellStyle name="Обычный 5 3 3" xfId="688"/>
    <cellStyle name="Обычный 5 4" xfId="689"/>
    <cellStyle name="Обычный 5 4 2" xfId="690"/>
    <cellStyle name="Обычный 5 5" xfId="691"/>
    <cellStyle name="Обычный 5 6" xfId="692"/>
    <cellStyle name="Обычный 5 7" xfId="693"/>
    <cellStyle name="Обычный 5 8" xfId="694"/>
    <cellStyle name="Обычный 5 9" xfId="695"/>
    <cellStyle name="Обычный 5_25_05_13" xfId="696"/>
    <cellStyle name="Обычный 6" xfId="697"/>
    <cellStyle name="Обычный 6 10" xfId="698"/>
    <cellStyle name="Обычный 6 11" xfId="699"/>
    <cellStyle name="Обычный 6 12" xfId="700"/>
    <cellStyle name="Обычный 6 13" xfId="701"/>
    <cellStyle name="Обычный 6 2" xfId="702"/>
    <cellStyle name="Обычный 6 2 2" xfId="703"/>
    <cellStyle name="Обычный 6 3" xfId="704"/>
    <cellStyle name="Обычный 6 4" xfId="705"/>
    <cellStyle name="Обычный 6 5" xfId="706"/>
    <cellStyle name="Обычный 6 6" xfId="707"/>
    <cellStyle name="Обычный 6 7" xfId="708"/>
    <cellStyle name="Обычный 6 8" xfId="709"/>
    <cellStyle name="Обычный 6 9" xfId="710"/>
    <cellStyle name="Обычный 7" xfId="711"/>
    <cellStyle name="Обычный 7 10" xfId="712"/>
    <cellStyle name="Обычный 7 11" xfId="713"/>
    <cellStyle name="Обычный 7 12" xfId="714"/>
    <cellStyle name="Обычный 7 2" xfId="715"/>
    <cellStyle name="Обычный 7 3" xfId="716"/>
    <cellStyle name="Обычный 7 4" xfId="717"/>
    <cellStyle name="Обычный 7 5" xfId="718"/>
    <cellStyle name="Обычный 7 6" xfId="719"/>
    <cellStyle name="Обычный 7 7" xfId="720"/>
    <cellStyle name="Обычный 7 8" xfId="721"/>
    <cellStyle name="Обычный 7 9" xfId="722"/>
    <cellStyle name="Обычный 8" xfId="723"/>
    <cellStyle name="Обычный 8 2" xfId="724"/>
    <cellStyle name="Обычный 8 3" xfId="725"/>
    <cellStyle name="Обычный 8 4" xfId="726"/>
    <cellStyle name="Обычный 9" xfId="727"/>
    <cellStyle name="Обычный_База" xfId="728"/>
    <cellStyle name="Обычный_База 2" xfId="729"/>
    <cellStyle name="Обычный_База_База1 2_База1 (version 1)" xfId="730"/>
    <cellStyle name="Обычный_Выездка технические1" xfId="731"/>
    <cellStyle name="Обычный_Выездка технические1 2" xfId="732"/>
    <cellStyle name="Обычный_Выездка технические1 2 2" xfId="733"/>
    <cellStyle name="Обычный_Выездка технические1 3" xfId="734"/>
    <cellStyle name="Обычный_Измайлово-2003" xfId="735"/>
    <cellStyle name="Обычный_Измайлово-2003 2" xfId="736"/>
    <cellStyle name="Обычный_Измайлово-2003 3" xfId="737"/>
    <cellStyle name="Обычный_конкур1 11" xfId="738"/>
    <cellStyle name="Обычный_конкур1 14" xfId="739"/>
    <cellStyle name="Обычный_конкур1 2" xfId="740"/>
    <cellStyle name="Обычный_конкур1 2 2" xfId="741"/>
    <cellStyle name="Обычный_Лист Microsoft Excel" xfId="742"/>
    <cellStyle name="Обычный_Лист Microsoft Excel 10" xfId="743"/>
    <cellStyle name="Обычный_Лист Microsoft Excel 11" xfId="744"/>
    <cellStyle name="Обычный_Лист Microsoft Excel 11 2" xfId="745"/>
    <cellStyle name="Обычный_Лист Microsoft Excel 2" xfId="746"/>
    <cellStyle name="Обычный_Лист Microsoft Excel 2 2" xfId="747"/>
    <cellStyle name="Обычный_Лист Microsoft Excel 6" xfId="748"/>
    <cellStyle name="Обычный_Орел 11" xfId="749"/>
    <cellStyle name="Обычный_Орел 11 2" xfId="750"/>
    <cellStyle name="Обычный_Россия (В) юниоры 2" xfId="751"/>
    <cellStyle name="Обычный_Россия (В) юниоры 2_Стартовые 04-06.04.13" xfId="752"/>
    <cellStyle name="Обычный_Россия (В) юниоры 2_Стартовые 04-06.04.13 2" xfId="753"/>
    <cellStyle name="Плохой" xfId="754"/>
    <cellStyle name="Плохой 2" xfId="755"/>
    <cellStyle name="Плохой 3" xfId="756"/>
    <cellStyle name="Плохой 4" xfId="757"/>
    <cellStyle name="Пояснение" xfId="758"/>
    <cellStyle name="Пояснение 2" xfId="759"/>
    <cellStyle name="Пояснение 3" xfId="760"/>
    <cellStyle name="Примечание" xfId="761"/>
    <cellStyle name="Примечание 2" xfId="762"/>
    <cellStyle name="Примечание 3" xfId="763"/>
    <cellStyle name="Примечание 4" xfId="764"/>
    <cellStyle name="Примечание 5" xfId="765"/>
    <cellStyle name="Percent" xfId="766"/>
    <cellStyle name="Процентный 2" xfId="767"/>
    <cellStyle name="Связанная ячейка" xfId="768"/>
    <cellStyle name="Связанная ячейка 2" xfId="769"/>
    <cellStyle name="Связанная ячейка 3" xfId="770"/>
    <cellStyle name="Текст предупреждения" xfId="771"/>
    <cellStyle name="Текст предупреждения 2" xfId="772"/>
    <cellStyle name="Текст предупреждения 3" xfId="773"/>
    <cellStyle name="Comma" xfId="774"/>
    <cellStyle name="Comma [0]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3" xfId="781"/>
    <cellStyle name="Хороший" xfId="782"/>
    <cellStyle name="Хороший 2" xfId="783"/>
    <cellStyle name="Хороший 3" xfId="784"/>
    <cellStyle name="Хороший 4" xfId="7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57150</xdr:rowOff>
    </xdr:from>
    <xdr:to>
      <xdr:col>18</xdr:col>
      <xdr:colOff>752475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5715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4</xdr:col>
      <xdr:colOff>104775</xdr:colOff>
      <xdr:row>1</xdr:row>
      <xdr:rowOff>19050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561975</xdr:colOff>
      <xdr:row>0</xdr:row>
      <xdr:rowOff>95250</xdr:rowOff>
    </xdr:from>
    <xdr:to>
      <xdr:col>20</xdr:col>
      <xdr:colOff>723900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9525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85725</xdr:rowOff>
    </xdr:from>
    <xdr:to>
      <xdr:col>5</xdr:col>
      <xdr:colOff>323850</xdr:colOff>
      <xdr:row>1</xdr:row>
      <xdr:rowOff>76200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5725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1</xdr:row>
      <xdr:rowOff>76200</xdr:rowOff>
    </xdr:from>
    <xdr:to>
      <xdr:col>25</xdr:col>
      <xdr:colOff>542925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76200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581025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1</xdr:row>
      <xdr:rowOff>85725</xdr:rowOff>
    </xdr:from>
    <xdr:to>
      <xdr:col>25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123825</xdr:rowOff>
    </xdr:from>
    <xdr:to>
      <xdr:col>5</xdr:col>
      <xdr:colOff>9525</xdr:colOff>
      <xdr:row>1</xdr:row>
      <xdr:rowOff>723900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382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1</xdr:row>
      <xdr:rowOff>95250</xdr:rowOff>
    </xdr:from>
    <xdr:to>
      <xdr:col>25</xdr:col>
      <xdr:colOff>466725</xdr:colOff>
      <xdr:row>1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95250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4</xdr:col>
      <xdr:colOff>581025</xdr:colOff>
      <xdr:row>1</xdr:row>
      <xdr:rowOff>704850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142875</xdr:colOff>
      <xdr:row>1</xdr:row>
      <xdr:rowOff>47625</xdr:rowOff>
    </xdr:from>
    <xdr:to>
      <xdr:col>25</xdr:col>
      <xdr:colOff>533400</xdr:colOff>
      <xdr:row>1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0625" y="47625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142875</xdr:rowOff>
    </xdr:from>
    <xdr:to>
      <xdr:col>5</xdr:col>
      <xdr:colOff>28575</xdr:colOff>
      <xdr:row>1</xdr:row>
      <xdr:rowOff>742950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2875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1</xdr:row>
      <xdr:rowOff>66675</xdr:rowOff>
    </xdr:from>
    <xdr:to>
      <xdr:col>25</xdr:col>
      <xdr:colOff>504825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6667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581025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1</xdr:row>
      <xdr:rowOff>104775</xdr:rowOff>
    </xdr:from>
    <xdr:to>
      <xdr:col>25</xdr:col>
      <xdr:colOff>542925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10477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581025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1</xdr:row>
      <xdr:rowOff>85725</xdr:rowOff>
    </xdr:from>
    <xdr:to>
      <xdr:col>25</xdr:col>
      <xdr:colOff>495300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85725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581025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1</xdr:row>
      <xdr:rowOff>66675</xdr:rowOff>
    </xdr:from>
    <xdr:to>
      <xdr:col>25</xdr:col>
      <xdr:colOff>485775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66675"/>
          <a:ext cx="1838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581025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1</xdr:row>
      <xdr:rowOff>85725</xdr:rowOff>
    </xdr:from>
    <xdr:to>
      <xdr:col>25</xdr:col>
      <xdr:colOff>504825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85725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466725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571500</xdr:colOff>
      <xdr:row>0</xdr:row>
      <xdr:rowOff>95250</xdr:rowOff>
    </xdr:from>
    <xdr:to>
      <xdr:col>20</xdr:col>
      <xdr:colOff>733425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95250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5</xdr:col>
      <xdr:colOff>333375</xdr:colOff>
      <xdr:row>1</xdr:row>
      <xdr:rowOff>57150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1</xdr:row>
      <xdr:rowOff>76200</xdr:rowOff>
    </xdr:from>
    <xdr:to>
      <xdr:col>25</xdr:col>
      <xdr:colOff>485775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76200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466725</xdr:colOff>
      <xdr:row>1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90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314325</xdr:colOff>
      <xdr:row>1</xdr:row>
      <xdr:rowOff>85725</xdr:rowOff>
    </xdr:from>
    <xdr:to>
      <xdr:col>25</xdr:col>
      <xdr:colOff>542925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85725"/>
          <a:ext cx="1647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123825</xdr:rowOff>
    </xdr:from>
    <xdr:to>
      <xdr:col>5</xdr:col>
      <xdr:colOff>9525</xdr:colOff>
      <xdr:row>1</xdr:row>
      <xdr:rowOff>723900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382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76200</xdr:rowOff>
    </xdr:from>
    <xdr:to>
      <xdr:col>25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76200"/>
          <a:ext cx="1638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390525</xdr:colOff>
      <xdr:row>1</xdr:row>
      <xdr:rowOff>114300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0</xdr:row>
      <xdr:rowOff>95250</xdr:rowOff>
    </xdr:from>
    <xdr:to>
      <xdr:col>25</xdr:col>
      <xdr:colOff>638175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95250"/>
          <a:ext cx="142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304800</xdr:colOff>
      <xdr:row>1</xdr:row>
      <xdr:rowOff>114300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0</xdr:row>
      <xdr:rowOff>114300</xdr:rowOff>
    </xdr:from>
    <xdr:to>
      <xdr:col>25</xdr:col>
      <xdr:colOff>590550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114300"/>
          <a:ext cx="1428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304800</xdr:colOff>
      <xdr:row>1</xdr:row>
      <xdr:rowOff>114300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1</xdr:row>
      <xdr:rowOff>85725</xdr:rowOff>
    </xdr:from>
    <xdr:to>
      <xdr:col>25</xdr:col>
      <xdr:colOff>542925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85725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9525</xdr:rowOff>
    </xdr:from>
    <xdr:to>
      <xdr:col>5</xdr:col>
      <xdr:colOff>66675</xdr:colOff>
      <xdr:row>1</xdr:row>
      <xdr:rowOff>609600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525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1</xdr:row>
      <xdr:rowOff>57150</xdr:rowOff>
    </xdr:from>
    <xdr:to>
      <xdr:col>25</xdr:col>
      <xdr:colOff>495300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68275" y="57150"/>
          <a:ext cx="1524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76200</xdr:rowOff>
    </xdr:from>
    <xdr:to>
      <xdr:col>5</xdr:col>
      <xdr:colOff>28575</xdr:colOff>
      <xdr:row>1</xdr:row>
      <xdr:rowOff>676275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1</xdr:row>
      <xdr:rowOff>57150</xdr:rowOff>
    </xdr:from>
    <xdr:to>
      <xdr:col>25</xdr:col>
      <xdr:colOff>476250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57150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28575</xdr:colOff>
      <xdr:row>1</xdr:row>
      <xdr:rowOff>609600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2124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1</xdr:row>
      <xdr:rowOff>85725</xdr:rowOff>
    </xdr:from>
    <xdr:to>
      <xdr:col>25</xdr:col>
      <xdr:colOff>504825</xdr:colOff>
      <xdr:row>1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11100" y="85725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85725</xdr:rowOff>
    </xdr:from>
    <xdr:to>
      <xdr:col>5</xdr:col>
      <xdr:colOff>95250</xdr:colOff>
      <xdr:row>1</xdr:row>
      <xdr:rowOff>685800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5725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85725</xdr:rowOff>
    </xdr:from>
    <xdr:to>
      <xdr:col>20</xdr:col>
      <xdr:colOff>838200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85725"/>
          <a:ext cx="1781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85725</xdr:rowOff>
    </xdr:from>
    <xdr:to>
      <xdr:col>5</xdr:col>
      <xdr:colOff>161925</xdr:colOff>
      <xdr:row>1</xdr:row>
      <xdr:rowOff>76200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76200</xdr:rowOff>
    </xdr:from>
    <xdr:to>
      <xdr:col>25</xdr:col>
      <xdr:colOff>523875</xdr:colOff>
      <xdr:row>1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15875" y="76200"/>
          <a:ext cx="1619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9525</xdr:rowOff>
    </xdr:from>
    <xdr:to>
      <xdr:col>5</xdr:col>
      <xdr:colOff>57150</xdr:colOff>
      <xdr:row>1</xdr:row>
      <xdr:rowOff>609600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25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0</xdr:row>
      <xdr:rowOff>66675</xdr:rowOff>
    </xdr:from>
    <xdr:to>
      <xdr:col>18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66675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57150</xdr:colOff>
      <xdr:row>0</xdr:row>
      <xdr:rowOff>600075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E78">
      <selection activeCell="S88" sqref="S88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00390625" style="0" customWidth="1"/>
    <col min="5" max="5" width="7.57421875" style="0" customWidth="1"/>
    <col min="6" max="6" width="5.28125" style="0" customWidth="1"/>
    <col min="7" max="7" width="33.42187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22.421875" style="0" customWidth="1"/>
    <col min="12" max="12" width="13.7109375" style="0" customWidth="1"/>
  </cols>
  <sheetData>
    <row r="1" spans="1:12" ht="109.5" customHeight="1">
      <c r="A1" s="340" t="s">
        <v>494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5">
      <c r="A2" s="341" t="s">
        <v>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5">
      <c r="A3" s="342" t="s">
        <v>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12" ht="15">
      <c r="A5" s="6" t="s">
        <v>114</v>
      </c>
      <c r="B5" s="7"/>
      <c r="C5" s="7"/>
      <c r="D5" s="8"/>
      <c r="E5" s="8"/>
      <c r="F5" s="8"/>
      <c r="G5" s="9"/>
      <c r="H5" s="9"/>
      <c r="I5" s="10"/>
      <c r="J5" s="10"/>
      <c r="K5" s="11"/>
      <c r="L5" s="12" t="s">
        <v>241</v>
      </c>
    </row>
    <row r="6" spans="1:12" ht="43.5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3" t="s">
        <v>7</v>
      </c>
      <c r="G6" s="14" t="s">
        <v>8</v>
      </c>
      <c r="H6" s="14" t="s">
        <v>6</v>
      </c>
      <c r="I6" s="14" t="s">
        <v>9</v>
      </c>
      <c r="J6" s="14" t="s">
        <v>10</v>
      </c>
      <c r="K6" s="14" t="s">
        <v>11</v>
      </c>
      <c r="L6" s="14" t="s">
        <v>12</v>
      </c>
    </row>
    <row r="7" spans="1:12" ht="31.5" customHeight="1">
      <c r="A7" s="35" t="s">
        <v>540</v>
      </c>
      <c r="B7" s="15"/>
      <c r="C7" s="16"/>
      <c r="D7" s="86" t="s">
        <v>118</v>
      </c>
      <c r="E7" s="90"/>
      <c r="F7" s="233" t="s">
        <v>42</v>
      </c>
      <c r="G7" s="87" t="s">
        <v>119</v>
      </c>
      <c r="H7" s="90" t="s">
        <v>120</v>
      </c>
      <c r="I7" s="163" t="s">
        <v>50</v>
      </c>
      <c r="J7" s="155" t="s">
        <v>51</v>
      </c>
      <c r="K7" s="156" t="s">
        <v>233</v>
      </c>
      <c r="L7" s="34" t="s">
        <v>626</v>
      </c>
    </row>
    <row r="8" spans="1:12" ht="31.5" customHeight="1">
      <c r="A8" s="35" t="s">
        <v>541</v>
      </c>
      <c r="B8" s="15"/>
      <c r="C8" s="16"/>
      <c r="D8" s="248" t="s">
        <v>359</v>
      </c>
      <c r="E8" s="164" t="s">
        <v>360</v>
      </c>
      <c r="F8" s="329">
        <v>2</v>
      </c>
      <c r="G8" s="250" t="s">
        <v>361</v>
      </c>
      <c r="H8" s="238" t="s">
        <v>362</v>
      </c>
      <c r="I8" s="332" t="s">
        <v>165</v>
      </c>
      <c r="J8" s="259" t="s">
        <v>287</v>
      </c>
      <c r="K8" s="281" t="s">
        <v>233</v>
      </c>
      <c r="L8" s="34" t="s">
        <v>626</v>
      </c>
    </row>
    <row r="9" spans="1:12" ht="31.5" customHeight="1">
      <c r="A9" s="35" t="s">
        <v>542</v>
      </c>
      <c r="B9" s="15"/>
      <c r="C9" s="16"/>
      <c r="D9" s="86" t="s">
        <v>359</v>
      </c>
      <c r="E9" s="3" t="s">
        <v>360</v>
      </c>
      <c r="F9" s="5">
        <v>2</v>
      </c>
      <c r="G9" s="87" t="s">
        <v>374</v>
      </c>
      <c r="H9" s="154" t="s">
        <v>375</v>
      </c>
      <c r="I9" s="156" t="s">
        <v>165</v>
      </c>
      <c r="J9" s="155" t="s">
        <v>287</v>
      </c>
      <c r="K9" s="156" t="s">
        <v>233</v>
      </c>
      <c r="L9" s="34" t="s">
        <v>626</v>
      </c>
    </row>
    <row r="10" spans="1:12" ht="31.5" customHeight="1">
      <c r="A10" s="35" t="s">
        <v>543</v>
      </c>
      <c r="B10" s="246"/>
      <c r="C10" s="246"/>
      <c r="D10" s="86" t="s">
        <v>410</v>
      </c>
      <c r="E10" s="3" t="s">
        <v>411</v>
      </c>
      <c r="F10" s="5">
        <v>2</v>
      </c>
      <c r="G10" s="94" t="s">
        <v>412</v>
      </c>
      <c r="H10" s="154" t="s">
        <v>413</v>
      </c>
      <c r="I10" s="155" t="s">
        <v>414</v>
      </c>
      <c r="J10" s="158" t="s">
        <v>38</v>
      </c>
      <c r="K10" s="160" t="s">
        <v>516</v>
      </c>
      <c r="L10" s="34" t="s">
        <v>626</v>
      </c>
    </row>
    <row r="11" spans="1:12" ht="31.5" customHeight="1">
      <c r="A11" s="35" t="s">
        <v>544</v>
      </c>
      <c r="B11" s="15"/>
      <c r="C11" s="16"/>
      <c r="D11" s="142" t="s">
        <v>252</v>
      </c>
      <c r="E11" s="3" t="s">
        <v>253</v>
      </c>
      <c r="F11" s="183" t="s">
        <v>32</v>
      </c>
      <c r="G11" s="330" t="s">
        <v>254</v>
      </c>
      <c r="H11" s="229" t="s">
        <v>255</v>
      </c>
      <c r="I11" s="333" t="s">
        <v>256</v>
      </c>
      <c r="J11" s="333" t="s">
        <v>62</v>
      </c>
      <c r="K11" s="88" t="s">
        <v>133</v>
      </c>
      <c r="L11" s="34" t="s">
        <v>626</v>
      </c>
    </row>
    <row r="12" spans="1:12" ht="31.5" customHeight="1">
      <c r="A12" s="35" t="s">
        <v>545</v>
      </c>
      <c r="B12" s="15"/>
      <c r="C12" s="16"/>
      <c r="D12" s="89" t="s">
        <v>218</v>
      </c>
      <c r="E12" s="3"/>
      <c r="F12" s="183" t="s">
        <v>42</v>
      </c>
      <c r="G12" s="230" t="s">
        <v>480</v>
      </c>
      <c r="H12" s="95"/>
      <c r="I12" s="163" t="s">
        <v>50</v>
      </c>
      <c r="J12" s="155" t="s">
        <v>217</v>
      </c>
      <c r="K12" s="156" t="s">
        <v>233</v>
      </c>
      <c r="L12" s="34" t="s">
        <v>626</v>
      </c>
    </row>
    <row r="13" spans="1:12" ht="31.5" customHeight="1">
      <c r="A13" s="35" t="s">
        <v>546</v>
      </c>
      <c r="B13" s="15"/>
      <c r="C13" s="16"/>
      <c r="D13" s="86" t="s">
        <v>405</v>
      </c>
      <c r="E13" s="3" t="s">
        <v>406</v>
      </c>
      <c r="F13" s="183" t="s">
        <v>42</v>
      </c>
      <c r="G13" s="87" t="s">
        <v>407</v>
      </c>
      <c r="H13" s="95" t="s">
        <v>408</v>
      </c>
      <c r="I13" s="91" t="s">
        <v>409</v>
      </c>
      <c r="J13" s="91" t="s">
        <v>67</v>
      </c>
      <c r="K13" s="156" t="s">
        <v>65</v>
      </c>
      <c r="L13" s="34" t="s">
        <v>626</v>
      </c>
    </row>
    <row r="14" spans="1:12" ht="31.5" customHeight="1">
      <c r="A14" s="35" t="s">
        <v>547</v>
      </c>
      <c r="B14" s="15"/>
      <c r="C14" s="16"/>
      <c r="D14" s="86" t="s">
        <v>405</v>
      </c>
      <c r="E14" s="3" t="s">
        <v>406</v>
      </c>
      <c r="F14" s="183" t="s">
        <v>42</v>
      </c>
      <c r="G14" s="87" t="s">
        <v>452</v>
      </c>
      <c r="H14" s="95" t="s">
        <v>453</v>
      </c>
      <c r="I14" s="91" t="s">
        <v>409</v>
      </c>
      <c r="J14" s="91" t="s">
        <v>67</v>
      </c>
      <c r="K14" s="156" t="s">
        <v>65</v>
      </c>
      <c r="L14" s="34" t="s">
        <v>626</v>
      </c>
    </row>
    <row r="15" spans="1:12" ht="31.5" customHeight="1">
      <c r="A15" s="35" t="s">
        <v>548</v>
      </c>
      <c r="B15" s="15"/>
      <c r="C15" s="16"/>
      <c r="D15" s="86" t="s">
        <v>316</v>
      </c>
      <c r="E15" s="3" t="s">
        <v>317</v>
      </c>
      <c r="F15" s="5" t="s">
        <v>32</v>
      </c>
      <c r="G15" s="264" t="s">
        <v>318</v>
      </c>
      <c r="H15" s="219" t="s">
        <v>319</v>
      </c>
      <c r="I15" s="156" t="s">
        <v>50</v>
      </c>
      <c r="J15" s="155" t="s">
        <v>287</v>
      </c>
      <c r="K15" s="156" t="s">
        <v>233</v>
      </c>
      <c r="L15" s="34" t="s">
        <v>626</v>
      </c>
    </row>
    <row r="16" spans="1:12" ht="31.5" customHeight="1">
      <c r="A16" s="35" t="s">
        <v>549</v>
      </c>
      <c r="B16" s="15"/>
      <c r="C16" s="16"/>
      <c r="D16" s="89" t="s">
        <v>419</v>
      </c>
      <c r="E16" s="3"/>
      <c r="F16" s="183" t="s">
        <v>42</v>
      </c>
      <c r="G16" s="87" t="s">
        <v>420</v>
      </c>
      <c r="H16" s="165" t="s">
        <v>421</v>
      </c>
      <c r="I16" s="91" t="s">
        <v>514</v>
      </c>
      <c r="J16" s="91" t="s">
        <v>422</v>
      </c>
      <c r="K16" s="192" t="s">
        <v>471</v>
      </c>
      <c r="L16" s="34" t="s">
        <v>626</v>
      </c>
    </row>
    <row r="17" spans="1:12" ht="31.5" customHeight="1">
      <c r="A17" s="35" t="s">
        <v>550</v>
      </c>
      <c r="B17" s="153"/>
      <c r="C17" s="153"/>
      <c r="D17" s="89" t="s">
        <v>343</v>
      </c>
      <c r="E17" s="3" t="s">
        <v>344</v>
      </c>
      <c r="F17" s="233" t="s">
        <v>35</v>
      </c>
      <c r="G17" s="87" t="s">
        <v>345</v>
      </c>
      <c r="H17" s="165" t="s">
        <v>346</v>
      </c>
      <c r="I17" s="163" t="s">
        <v>507</v>
      </c>
      <c r="J17" s="91" t="s">
        <v>347</v>
      </c>
      <c r="K17" s="156" t="s">
        <v>506</v>
      </c>
      <c r="L17" s="34" t="s">
        <v>626</v>
      </c>
    </row>
    <row r="18" spans="1:12" ht="31.5" customHeight="1">
      <c r="A18" s="35" t="s">
        <v>551</v>
      </c>
      <c r="B18" s="153"/>
      <c r="C18" s="153"/>
      <c r="D18" s="89" t="s">
        <v>460</v>
      </c>
      <c r="E18" s="3"/>
      <c r="F18" s="18" t="s">
        <v>35</v>
      </c>
      <c r="G18" s="230" t="s">
        <v>461</v>
      </c>
      <c r="H18" s="165" t="s">
        <v>462</v>
      </c>
      <c r="I18" s="91" t="s">
        <v>279</v>
      </c>
      <c r="J18" s="155" t="s">
        <v>463</v>
      </c>
      <c r="K18" s="156" t="s">
        <v>536</v>
      </c>
      <c r="L18" s="34" t="s">
        <v>626</v>
      </c>
    </row>
    <row r="19" spans="1:12" ht="31.5" customHeight="1">
      <c r="A19" s="35" t="s">
        <v>552</v>
      </c>
      <c r="B19" s="153"/>
      <c r="C19" s="153"/>
      <c r="D19" s="193" t="s">
        <v>232</v>
      </c>
      <c r="E19" s="3"/>
      <c r="F19" s="18" t="s">
        <v>90</v>
      </c>
      <c r="G19" s="94" t="s">
        <v>179</v>
      </c>
      <c r="H19" s="154" t="s">
        <v>180</v>
      </c>
      <c r="I19" s="163" t="s">
        <v>50</v>
      </c>
      <c r="J19" s="195" t="s">
        <v>51</v>
      </c>
      <c r="K19" s="156" t="s">
        <v>164</v>
      </c>
      <c r="L19" s="34" t="s">
        <v>626</v>
      </c>
    </row>
    <row r="20" spans="1:12" ht="31.5" customHeight="1">
      <c r="A20" s="35" t="s">
        <v>553</v>
      </c>
      <c r="B20" s="15"/>
      <c r="C20" s="16"/>
      <c r="D20" s="270" t="s">
        <v>348</v>
      </c>
      <c r="E20" s="3" t="s">
        <v>349</v>
      </c>
      <c r="F20" s="271">
        <v>2</v>
      </c>
      <c r="G20" s="190" t="s">
        <v>350</v>
      </c>
      <c r="H20" s="251" t="s">
        <v>351</v>
      </c>
      <c r="I20" s="163" t="s">
        <v>352</v>
      </c>
      <c r="J20" s="159" t="s">
        <v>352</v>
      </c>
      <c r="K20" s="156" t="s">
        <v>353</v>
      </c>
      <c r="L20" s="34" t="s">
        <v>626</v>
      </c>
    </row>
    <row r="21" spans="1:12" ht="31.5" customHeight="1">
      <c r="A21" s="35" t="s">
        <v>554</v>
      </c>
      <c r="B21" s="246"/>
      <c r="C21" s="246"/>
      <c r="D21" s="89" t="s">
        <v>448</v>
      </c>
      <c r="E21" s="3" t="s">
        <v>517</v>
      </c>
      <c r="F21" s="222" t="s">
        <v>42</v>
      </c>
      <c r="G21" s="87" t="s">
        <v>518</v>
      </c>
      <c r="H21" s="165" t="s">
        <v>450</v>
      </c>
      <c r="I21" s="163" t="s">
        <v>200</v>
      </c>
      <c r="J21" s="91"/>
      <c r="K21" s="192" t="s">
        <v>148</v>
      </c>
      <c r="L21" s="34" t="s">
        <v>626</v>
      </c>
    </row>
    <row r="22" spans="1:12" ht="31.5" customHeight="1">
      <c r="A22" s="35" t="s">
        <v>555</v>
      </c>
      <c r="B22" s="15"/>
      <c r="C22" s="16"/>
      <c r="D22" s="188" t="s">
        <v>448</v>
      </c>
      <c r="E22" s="3"/>
      <c r="F22" s="189" t="s">
        <v>42</v>
      </c>
      <c r="G22" s="190" t="s">
        <v>449</v>
      </c>
      <c r="H22" s="203" t="s">
        <v>450</v>
      </c>
      <c r="I22" s="191" t="s">
        <v>200</v>
      </c>
      <c r="J22" s="191" t="s">
        <v>38</v>
      </c>
      <c r="K22" s="192" t="s">
        <v>201</v>
      </c>
      <c r="L22" s="34" t="s">
        <v>626</v>
      </c>
    </row>
    <row r="23" spans="1:12" ht="31.5" customHeight="1">
      <c r="A23" s="35" t="s">
        <v>556</v>
      </c>
      <c r="B23" s="246"/>
      <c r="C23" s="246"/>
      <c r="D23" s="86" t="s">
        <v>257</v>
      </c>
      <c r="E23" s="3" t="s">
        <v>258</v>
      </c>
      <c r="F23" s="5" t="s">
        <v>32</v>
      </c>
      <c r="G23" s="94" t="s">
        <v>259</v>
      </c>
      <c r="H23" s="90" t="s">
        <v>260</v>
      </c>
      <c r="I23" s="159" t="s">
        <v>261</v>
      </c>
      <c r="J23" s="159" t="s">
        <v>262</v>
      </c>
      <c r="K23" s="88" t="s">
        <v>196</v>
      </c>
      <c r="L23" s="34" t="s">
        <v>626</v>
      </c>
    </row>
    <row r="24" spans="1:12" ht="31.5" customHeight="1">
      <c r="A24" s="35" t="s">
        <v>557</v>
      </c>
      <c r="B24" s="15"/>
      <c r="C24" s="16"/>
      <c r="D24" s="86" t="s">
        <v>257</v>
      </c>
      <c r="E24" s="3" t="s">
        <v>258</v>
      </c>
      <c r="F24" s="5" t="s">
        <v>32</v>
      </c>
      <c r="G24" s="94" t="s">
        <v>325</v>
      </c>
      <c r="H24" s="90" t="s">
        <v>326</v>
      </c>
      <c r="I24" s="159"/>
      <c r="J24" s="159" t="s">
        <v>262</v>
      </c>
      <c r="K24" s="88" t="s">
        <v>233</v>
      </c>
      <c r="L24" s="34" t="s">
        <v>626</v>
      </c>
    </row>
    <row r="25" spans="1:12" ht="31.5" customHeight="1">
      <c r="A25" s="35" t="s">
        <v>558</v>
      </c>
      <c r="B25" s="15"/>
      <c r="C25" s="16"/>
      <c r="D25" s="86" t="s">
        <v>202</v>
      </c>
      <c r="E25" s="3" t="s">
        <v>203</v>
      </c>
      <c r="F25" s="4" t="s">
        <v>32</v>
      </c>
      <c r="G25" s="190" t="s">
        <v>210</v>
      </c>
      <c r="H25" s="203" t="s">
        <v>211</v>
      </c>
      <c r="I25" s="228" t="s">
        <v>204</v>
      </c>
      <c r="J25" s="91" t="s">
        <v>38</v>
      </c>
      <c r="K25" s="192" t="s">
        <v>205</v>
      </c>
      <c r="L25" s="34" t="s">
        <v>626</v>
      </c>
    </row>
    <row r="26" spans="1:12" ht="31.5" customHeight="1">
      <c r="A26" s="35" t="s">
        <v>559</v>
      </c>
      <c r="B26" s="246"/>
      <c r="C26" s="246"/>
      <c r="D26" s="86" t="s">
        <v>143</v>
      </c>
      <c r="E26" s="3"/>
      <c r="F26" s="2" t="s">
        <v>42</v>
      </c>
      <c r="G26" s="87" t="s">
        <v>144</v>
      </c>
      <c r="H26" s="90" t="s">
        <v>145</v>
      </c>
      <c r="I26" s="91" t="s">
        <v>146</v>
      </c>
      <c r="J26" s="155" t="s">
        <v>147</v>
      </c>
      <c r="K26" s="156" t="s">
        <v>148</v>
      </c>
      <c r="L26" s="34" t="s">
        <v>626</v>
      </c>
    </row>
    <row r="27" spans="1:12" ht="31.5" customHeight="1">
      <c r="A27" s="35" t="s">
        <v>560</v>
      </c>
      <c r="B27" s="246"/>
      <c r="C27" s="246"/>
      <c r="D27" s="261" t="s">
        <v>155</v>
      </c>
      <c r="E27" s="3" t="s">
        <v>156</v>
      </c>
      <c r="F27" s="249" t="s">
        <v>32</v>
      </c>
      <c r="G27" s="217" t="s">
        <v>157</v>
      </c>
      <c r="H27" s="262" t="s">
        <v>158</v>
      </c>
      <c r="I27" s="91" t="s">
        <v>159</v>
      </c>
      <c r="J27" s="218" t="s">
        <v>62</v>
      </c>
      <c r="K27" s="161" t="s">
        <v>160</v>
      </c>
      <c r="L27" s="34" t="s">
        <v>626</v>
      </c>
    </row>
    <row r="28" spans="1:12" ht="31.5" customHeight="1">
      <c r="A28" s="35" t="s">
        <v>561</v>
      </c>
      <c r="B28" s="15"/>
      <c r="C28" s="16"/>
      <c r="D28" s="261" t="s">
        <v>263</v>
      </c>
      <c r="E28" s="3" t="s">
        <v>156</v>
      </c>
      <c r="F28" s="249" t="s">
        <v>32</v>
      </c>
      <c r="G28" s="217" t="s">
        <v>314</v>
      </c>
      <c r="H28" s="262" t="s">
        <v>315</v>
      </c>
      <c r="I28" s="155" t="s">
        <v>159</v>
      </c>
      <c r="J28" s="218" t="s">
        <v>62</v>
      </c>
      <c r="K28" s="161" t="s">
        <v>160</v>
      </c>
      <c r="L28" s="34" t="s">
        <v>626</v>
      </c>
    </row>
    <row r="29" spans="1:12" ht="31.5" customHeight="1">
      <c r="A29" s="35" t="s">
        <v>562</v>
      </c>
      <c r="B29" s="15"/>
      <c r="C29" s="16"/>
      <c r="D29" s="86" t="s">
        <v>73</v>
      </c>
      <c r="E29" s="3" t="s">
        <v>74</v>
      </c>
      <c r="F29" s="5">
        <v>1</v>
      </c>
      <c r="G29" s="87" t="s">
        <v>75</v>
      </c>
      <c r="H29" s="90" t="s">
        <v>76</v>
      </c>
      <c r="I29" s="91" t="s">
        <v>77</v>
      </c>
      <c r="J29" s="155" t="s">
        <v>44</v>
      </c>
      <c r="K29" s="88" t="s">
        <v>78</v>
      </c>
      <c r="L29" s="34" t="s">
        <v>626</v>
      </c>
    </row>
    <row r="30" spans="1:12" ht="31.5" customHeight="1">
      <c r="A30" s="35" t="s">
        <v>563</v>
      </c>
      <c r="B30" s="15"/>
      <c r="C30" s="16"/>
      <c r="D30" s="89" t="s">
        <v>333</v>
      </c>
      <c r="E30" s="3"/>
      <c r="F30" s="5" t="s">
        <v>35</v>
      </c>
      <c r="G30" s="194" t="s">
        <v>334</v>
      </c>
      <c r="H30" s="166" t="s">
        <v>335</v>
      </c>
      <c r="I30" s="163" t="s">
        <v>50</v>
      </c>
      <c r="J30" s="155" t="s">
        <v>51</v>
      </c>
      <c r="K30" s="156" t="s">
        <v>233</v>
      </c>
      <c r="L30" s="34" t="s">
        <v>626</v>
      </c>
    </row>
    <row r="31" spans="1:12" ht="31.5" customHeight="1">
      <c r="A31" s="35" t="s">
        <v>564</v>
      </c>
      <c r="B31" s="153"/>
      <c r="C31" s="153"/>
      <c r="D31" s="89" t="s">
        <v>333</v>
      </c>
      <c r="E31" s="3"/>
      <c r="F31" s="5" t="s">
        <v>35</v>
      </c>
      <c r="G31" s="194" t="s">
        <v>334</v>
      </c>
      <c r="H31" s="166" t="s">
        <v>335</v>
      </c>
      <c r="I31" s="163" t="s">
        <v>50</v>
      </c>
      <c r="J31" s="155" t="s">
        <v>51</v>
      </c>
      <c r="K31" s="156" t="s">
        <v>164</v>
      </c>
      <c r="L31" s="34" t="s">
        <v>626</v>
      </c>
    </row>
    <row r="32" spans="1:12" ht="31.5" customHeight="1">
      <c r="A32" s="35" t="s">
        <v>565</v>
      </c>
      <c r="B32" s="15"/>
      <c r="C32" s="16"/>
      <c r="D32" s="89" t="s">
        <v>176</v>
      </c>
      <c r="E32" s="3"/>
      <c r="F32" s="221" t="s">
        <v>35</v>
      </c>
      <c r="G32" s="87" t="s">
        <v>177</v>
      </c>
      <c r="H32" s="90" t="s">
        <v>178</v>
      </c>
      <c r="I32" s="163" t="s">
        <v>50</v>
      </c>
      <c r="J32" s="155" t="s">
        <v>51</v>
      </c>
      <c r="K32" s="156" t="s">
        <v>233</v>
      </c>
      <c r="L32" s="34" t="s">
        <v>626</v>
      </c>
    </row>
    <row r="33" spans="1:12" ht="31.5" customHeight="1">
      <c r="A33" s="35" t="s">
        <v>566</v>
      </c>
      <c r="B33" s="13"/>
      <c r="C33" s="13"/>
      <c r="D33" s="89" t="s">
        <v>176</v>
      </c>
      <c r="E33" s="3"/>
      <c r="F33" s="221" t="s">
        <v>35</v>
      </c>
      <c r="G33" s="87" t="s">
        <v>531</v>
      </c>
      <c r="H33" s="154" t="s">
        <v>459</v>
      </c>
      <c r="I33" s="156" t="s">
        <v>165</v>
      </c>
      <c r="J33" s="155" t="s">
        <v>51</v>
      </c>
      <c r="K33" s="163" t="s">
        <v>233</v>
      </c>
      <c r="L33" s="34" t="s">
        <v>626</v>
      </c>
    </row>
    <row r="34" spans="1:12" ht="31.5" customHeight="1">
      <c r="A34" s="35" t="s">
        <v>567</v>
      </c>
      <c r="B34" s="15"/>
      <c r="C34" s="16"/>
      <c r="D34" s="86" t="s">
        <v>320</v>
      </c>
      <c r="E34" s="265" t="s">
        <v>321</v>
      </c>
      <c r="F34" s="5" t="s">
        <v>32</v>
      </c>
      <c r="G34" s="194" t="s">
        <v>322</v>
      </c>
      <c r="H34" s="90" t="s">
        <v>323</v>
      </c>
      <c r="I34" s="263" t="s">
        <v>324</v>
      </c>
      <c r="J34" s="155" t="s">
        <v>33</v>
      </c>
      <c r="K34" s="161" t="s">
        <v>34</v>
      </c>
      <c r="L34" s="34" t="s">
        <v>626</v>
      </c>
    </row>
    <row r="35" spans="1:12" ht="31.5" customHeight="1">
      <c r="A35" s="35" t="s">
        <v>568</v>
      </c>
      <c r="B35" s="15"/>
      <c r="C35" s="16"/>
      <c r="D35" s="86" t="s">
        <v>363</v>
      </c>
      <c r="E35" s="3" t="s">
        <v>364</v>
      </c>
      <c r="F35" s="2" t="s">
        <v>42</v>
      </c>
      <c r="G35" s="87" t="s">
        <v>365</v>
      </c>
      <c r="H35" s="90" t="s">
        <v>85</v>
      </c>
      <c r="I35" s="163" t="s">
        <v>86</v>
      </c>
      <c r="J35" s="155" t="s">
        <v>87</v>
      </c>
      <c r="K35" s="156" t="s">
        <v>366</v>
      </c>
      <c r="L35" s="34" t="s">
        <v>626</v>
      </c>
    </row>
    <row r="36" spans="1:12" ht="31.5" customHeight="1">
      <c r="A36" s="35" t="s">
        <v>569</v>
      </c>
      <c r="B36" s="15"/>
      <c r="C36" s="16"/>
      <c r="D36" s="86" t="s">
        <v>376</v>
      </c>
      <c r="E36" s="3" t="s">
        <v>377</v>
      </c>
      <c r="F36" s="2" t="s">
        <v>35</v>
      </c>
      <c r="G36" s="94" t="s">
        <v>378</v>
      </c>
      <c r="H36" s="154" t="s">
        <v>379</v>
      </c>
      <c r="I36" s="156" t="s">
        <v>508</v>
      </c>
      <c r="J36" s="159" t="s">
        <v>183</v>
      </c>
      <c r="K36" s="156" t="s">
        <v>46</v>
      </c>
      <c r="L36" s="34" t="s">
        <v>626</v>
      </c>
    </row>
    <row r="37" spans="1:12" ht="31.5" customHeight="1">
      <c r="A37" s="35" t="s">
        <v>570</v>
      </c>
      <c r="B37" s="15"/>
      <c r="C37" s="16"/>
      <c r="D37" s="89" t="s">
        <v>327</v>
      </c>
      <c r="E37" s="3" t="s">
        <v>328</v>
      </c>
      <c r="F37" s="18" t="s">
        <v>63</v>
      </c>
      <c r="G37" s="87" t="s">
        <v>329</v>
      </c>
      <c r="H37" s="165" t="s">
        <v>330</v>
      </c>
      <c r="I37" s="156" t="s">
        <v>50</v>
      </c>
      <c r="J37" s="155" t="s">
        <v>287</v>
      </c>
      <c r="K37" s="192" t="s">
        <v>233</v>
      </c>
      <c r="L37" s="34" t="s">
        <v>626</v>
      </c>
    </row>
    <row r="38" spans="1:12" ht="31.5" customHeight="1">
      <c r="A38" s="35" t="s">
        <v>571</v>
      </c>
      <c r="B38" s="15"/>
      <c r="C38" s="16"/>
      <c r="D38" s="266" t="s">
        <v>336</v>
      </c>
      <c r="E38" s="3" t="s">
        <v>337</v>
      </c>
      <c r="F38" s="267" t="s">
        <v>35</v>
      </c>
      <c r="G38" s="87" t="s">
        <v>338</v>
      </c>
      <c r="H38" s="165" t="s">
        <v>339</v>
      </c>
      <c r="I38" s="163" t="s">
        <v>340</v>
      </c>
      <c r="J38" s="268" t="s">
        <v>341</v>
      </c>
      <c r="K38" s="156" t="s">
        <v>342</v>
      </c>
      <c r="L38" s="34" t="s">
        <v>626</v>
      </c>
    </row>
    <row r="39" spans="1:12" ht="31.5" customHeight="1">
      <c r="A39" s="35" t="s">
        <v>572</v>
      </c>
      <c r="B39" s="15"/>
      <c r="C39" s="16"/>
      <c r="D39" s="86" t="s">
        <v>276</v>
      </c>
      <c r="E39" s="3"/>
      <c r="F39" s="2" t="s">
        <v>42</v>
      </c>
      <c r="G39" s="231" t="s">
        <v>277</v>
      </c>
      <c r="H39" s="90" t="s">
        <v>278</v>
      </c>
      <c r="I39" s="163" t="s">
        <v>279</v>
      </c>
      <c r="J39" s="195" t="s">
        <v>279</v>
      </c>
      <c r="K39" s="156" t="s">
        <v>280</v>
      </c>
      <c r="L39" s="34" t="s">
        <v>626</v>
      </c>
    </row>
    <row r="40" spans="1:12" ht="31.5" customHeight="1">
      <c r="A40" s="35" t="s">
        <v>573</v>
      </c>
      <c r="B40" s="15"/>
      <c r="C40" s="16"/>
      <c r="D40" s="86" t="s">
        <v>186</v>
      </c>
      <c r="E40" s="3"/>
      <c r="F40" s="5" t="s">
        <v>42</v>
      </c>
      <c r="G40" s="87" t="s">
        <v>187</v>
      </c>
      <c r="H40" s="166" t="s">
        <v>188</v>
      </c>
      <c r="I40" s="156" t="s">
        <v>50</v>
      </c>
      <c r="J40" s="155" t="s">
        <v>51</v>
      </c>
      <c r="K40" s="156" t="s">
        <v>233</v>
      </c>
      <c r="L40" s="34" t="s">
        <v>626</v>
      </c>
    </row>
    <row r="41" spans="1:12" ht="31.5" customHeight="1">
      <c r="A41" s="35" t="s">
        <v>574</v>
      </c>
      <c r="B41" s="246"/>
      <c r="C41" s="246"/>
      <c r="D41" s="86" t="s">
        <v>244</v>
      </c>
      <c r="E41" s="3" t="s">
        <v>245</v>
      </c>
      <c r="F41" s="2" t="s">
        <v>32</v>
      </c>
      <c r="G41" s="94" t="s">
        <v>246</v>
      </c>
      <c r="H41" s="154" t="s">
        <v>247</v>
      </c>
      <c r="I41" s="158" t="s">
        <v>248</v>
      </c>
      <c r="J41" s="159" t="s">
        <v>38</v>
      </c>
      <c r="K41" s="88" t="s">
        <v>205</v>
      </c>
      <c r="L41" s="34" t="s">
        <v>626</v>
      </c>
    </row>
    <row r="42" spans="1:12" ht="31.5" customHeight="1">
      <c r="A42" s="35" t="s">
        <v>575</v>
      </c>
      <c r="B42" s="153"/>
      <c r="C42" s="153"/>
      <c r="D42" s="86" t="s">
        <v>244</v>
      </c>
      <c r="E42" s="3" t="s">
        <v>245</v>
      </c>
      <c r="F42" s="2" t="s">
        <v>32</v>
      </c>
      <c r="G42" s="94" t="s">
        <v>197</v>
      </c>
      <c r="H42" s="154" t="s">
        <v>58</v>
      </c>
      <c r="I42" s="158" t="s">
        <v>59</v>
      </c>
      <c r="J42" s="159" t="s">
        <v>38</v>
      </c>
      <c r="K42" s="192" t="s">
        <v>205</v>
      </c>
      <c r="L42" s="34" t="s">
        <v>626</v>
      </c>
    </row>
    <row r="43" spans="1:12" ht="31.5" customHeight="1">
      <c r="A43" s="35" t="s">
        <v>576</v>
      </c>
      <c r="B43" s="153"/>
      <c r="C43" s="153"/>
      <c r="D43" s="247" t="s">
        <v>121</v>
      </c>
      <c r="E43" s="33"/>
      <c r="F43" s="327" t="s">
        <v>35</v>
      </c>
      <c r="G43" s="87" t="s">
        <v>177</v>
      </c>
      <c r="H43" s="90" t="s">
        <v>178</v>
      </c>
      <c r="I43" s="163" t="s">
        <v>50</v>
      </c>
      <c r="J43" s="226" t="s">
        <v>51</v>
      </c>
      <c r="K43" s="156" t="s">
        <v>164</v>
      </c>
      <c r="L43" s="34" t="s">
        <v>626</v>
      </c>
    </row>
    <row r="44" spans="1:12" ht="31.5" customHeight="1">
      <c r="A44" s="35" t="s">
        <v>577</v>
      </c>
      <c r="B44" s="246"/>
      <c r="C44" s="246"/>
      <c r="D44" s="89" t="s">
        <v>441</v>
      </c>
      <c r="E44" s="3" t="s">
        <v>442</v>
      </c>
      <c r="F44" s="222" t="s">
        <v>42</v>
      </c>
      <c r="G44" s="87" t="s">
        <v>443</v>
      </c>
      <c r="H44" s="162" t="s">
        <v>444</v>
      </c>
      <c r="I44" s="91" t="s">
        <v>445</v>
      </c>
      <c r="J44" s="91" t="s">
        <v>446</v>
      </c>
      <c r="K44" s="156" t="s">
        <v>447</v>
      </c>
      <c r="L44" s="34" t="s">
        <v>626</v>
      </c>
    </row>
    <row r="45" spans="1:12" ht="31.5" customHeight="1">
      <c r="A45" s="35" t="s">
        <v>578</v>
      </c>
      <c r="B45" s="15"/>
      <c r="C45" s="16"/>
      <c r="D45" s="282" t="s">
        <v>161</v>
      </c>
      <c r="E45" s="164"/>
      <c r="F45" s="235" t="s">
        <v>42</v>
      </c>
      <c r="G45" s="250" t="s">
        <v>162</v>
      </c>
      <c r="H45" s="227" t="s">
        <v>163</v>
      </c>
      <c r="I45" s="163" t="s">
        <v>50</v>
      </c>
      <c r="J45" s="259" t="s">
        <v>51</v>
      </c>
      <c r="K45" s="156" t="s">
        <v>233</v>
      </c>
      <c r="L45" s="34" t="s">
        <v>626</v>
      </c>
    </row>
    <row r="46" spans="1:12" ht="31.5" customHeight="1">
      <c r="A46" s="35" t="s">
        <v>579</v>
      </c>
      <c r="B46" s="153"/>
      <c r="C46" s="153"/>
      <c r="D46" s="89" t="s">
        <v>161</v>
      </c>
      <c r="E46" s="3"/>
      <c r="F46" s="18" t="s">
        <v>42</v>
      </c>
      <c r="G46" s="87" t="s">
        <v>162</v>
      </c>
      <c r="H46" s="165" t="s">
        <v>163</v>
      </c>
      <c r="I46" s="163" t="s">
        <v>50</v>
      </c>
      <c r="J46" s="155" t="s">
        <v>51</v>
      </c>
      <c r="K46" s="156" t="s">
        <v>164</v>
      </c>
      <c r="L46" s="34" t="s">
        <v>626</v>
      </c>
    </row>
    <row r="47" spans="1:12" ht="31.5" customHeight="1">
      <c r="A47" s="35" t="s">
        <v>580</v>
      </c>
      <c r="B47" s="15"/>
      <c r="C47" s="16"/>
      <c r="D47" s="89" t="s">
        <v>182</v>
      </c>
      <c r="E47" s="3"/>
      <c r="F47" s="222" t="s">
        <v>35</v>
      </c>
      <c r="G47" s="87" t="s">
        <v>212</v>
      </c>
      <c r="H47" s="90" t="s">
        <v>213</v>
      </c>
      <c r="I47" s="156" t="s">
        <v>165</v>
      </c>
      <c r="J47" s="155" t="s">
        <v>51</v>
      </c>
      <c r="K47" s="156" t="s">
        <v>233</v>
      </c>
      <c r="L47" s="34" t="s">
        <v>626</v>
      </c>
    </row>
    <row r="48" spans="1:12" ht="31.5" customHeight="1">
      <c r="A48" s="35" t="s">
        <v>581</v>
      </c>
      <c r="B48" s="15"/>
      <c r="C48" s="16"/>
      <c r="D48" s="89" t="s">
        <v>303</v>
      </c>
      <c r="E48" s="3" t="s">
        <v>304</v>
      </c>
      <c r="F48" s="18" t="s">
        <v>32</v>
      </c>
      <c r="G48" s="87" t="s">
        <v>305</v>
      </c>
      <c r="H48" s="165" t="s">
        <v>306</v>
      </c>
      <c r="I48" s="91" t="s">
        <v>307</v>
      </c>
      <c r="J48" s="155" t="s">
        <v>62</v>
      </c>
      <c r="K48" s="192" t="s">
        <v>233</v>
      </c>
      <c r="L48" s="34" t="s">
        <v>626</v>
      </c>
    </row>
    <row r="49" spans="1:12" ht="31.5" customHeight="1">
      <c r="A49" s="35" t="s">
        <v>582</v>
      </c>
      <c r="B49" s="15"/>
      <c r="C49" s="16"/>
      <c r="D49" s="89" t="s">
        <v>354</v>
      </c>
      <c r="E49" s="3" t="s">
        <v>355</v>
      </c>
      <c r="F49" s="18" t="s">
        <v>35</v>
      </c>
      <c r="G49" s="190" t="s">
        <v>356</v>
      </c>
      <c r="H49" s="219" t="s">
        <v>357</v>
      </c>
      <c r="I49" s="163" t="s">
        <v>358</v>
      </c>
      <c r="J49" s="91" t="s">
        <v>184</v>
      </c>
      <c r="K49" s="156" t="s">
        <v>46</v>
      </c>
      <c r="L49" s="34" t="s">
        <v>626</v>
      </c>
    </row>
    <row r="50" spans="1:12" ht="31.5" customHeight="1">
      <c r="A50" s="35" t="s">
        <v>583</v>
      </c>
      <c r="B50" s="246"/>
      <c r="C50" s="246"/>
      <c r="D50" s="86" t="s">
        <v>173</v>
      </c>
      <c r="E50" s="3"/>
      <c r="F50" s="2" t="s">
        <v>35</v>
      </c>
      <c r="G50" s="96" t="s">
        <v>174</v>
      </c>
      <c r="H50" s="157" t="s">
        <v>175</v>
      </c>
      <c r="I50" s="163" t="s">
        <v>50</v>
      </c>
      <c r="J50" s="155" t="s">
        <v>51</v>
      </c>
      <c r="K50" s="156" t="s">
        <v>233</v>
      </c>
      <c r="L50" s="34" t="s">
        <v>626</v>
      </c>
    </row>
    <row r="51" spans="1:12" ht="31.5" customHeight="1">
      <c r="A51" s="35" t="s">
        <v>584</v>
      </c>
      <c r="B51" s="246"/>
      <c r="C51" s="246"/>
      <c r="D51" s="86" t="s">
        <v>283</v>
      </c>
      <c r="E51" s="3" t="s">
        <v>284</v>
      </c>
      <c r="F51" s="2" t="s">
        <v>63</v>
      </c>
      <c r="G51" s="194" t="s">
        <v>285</v>
      </c>
      <c r="H51" s="154" t="s">
        <v>286</v>
      </c>
      <c r="I51" s="156" t="s">
        <v>50</v>
      </c>
      <c r="J51" s="155" t="s">
        <v>287</v>
      </c>
      <c r="K51" s="192" t="s">
        <v>233</v>
      </c>
      <c r="L51" s="34" t="s">
        <v>626</v>
      </c>
    </row>
    <row r="52" spans="1:12" ht="31.5" customHeight="1">
      <c r="A52" s="35" t="s">
        <v>585</v>
      </c>
      <c r="B52" s="246"/>
      <c r="C52" s="246"/>
      <c r="D52" s="89" t="s">
        <v>283</v>
      </c>
      <c r="E52" s="3" t="s">
        <v>284</v>
      </c>
      <c r="F52" s="18" t="s">
        <v>63</v>
      </c>
      <c r="G52" s="194" t="s">
        <v>308</v>
      </c>
      <c r="H52" s="154" t="s">
        <v>309</v>
      </c>
      <c r="I52" s="163" t="s">
        <v>50</v>
      </c>
      <c r="J52" s="155" t="s">
        <v>287</v>
      </c>
      <c r="K52" s="192" t="s">
        <v>233</v>
      </c>
      <c r="L52" s="34" t="s">
        <v>626</v>
      </c>
    </row>
    <row r="53" spans="1:12" ht="31.5" customHeight="1">
      <c r="A53" s="35" t="s">
        <v>586</v>
      </c>
      <c r="B53" s="15"/>
      <c r="C53" s="16"/>
      <c r="D53" s="89" t="s">
        <v>423</v>
      </c>
      <c r="E53" s="3"/>
      <c r="F53" s="18" t="s">
        <v>42</v>
      </c>
      <c r="G53" s="87" t="s">
        <v>424</v>
      </c>
      <c r="H53" s="165" t="s">
        <v>425</v>
      </c>
      <c r="I53" s="163" t="s">
        <v>503</v>
      </c>
      <c r="J53" s="91" t="s">
        <v>262</v>
      </c>
      <c r="K53" s="156" t="s">
        <v>383</v>
      </c>
      <c r="L53" s="34" t="s">
        <v>626</v>
      </c>
    </row>
    <row r="54" spans="1:12" ht="31.5" customHeight="1">
      <c r="A54" s="35" t="s">
        <v>587</v>
      </c>
      <c r="B54" s="246"/>
      <c r="C54" s="246"/>
      <c r="D54" s="89" t="s">
        <v>122</v>
      </c>
      <c r="E54" s="3"/>
      <c r="F54" s="18" t="s">
        <v>35</v>
      </c>
      <c r="G54" s="87" t="s">
        <v>123</v>
      </c>
      <c r="H54" s="166" t="s">
        <v>54</v>
      </c>
      <c r="I54" s="163" t="s">
        <v>50</v>
      </c>
      <c r="J54" s="155" t="s">
        <v>51</v>
      </c>
      <c r="K54" s="156" t="s">
        <v>233</v>
      </c>
      <c r="L54" s="34" t="s">
        <v>626</v>
      </c>
    </row>
    <row r="55" spans="1:12" ht="31.5" customHeight="1">
      <c r="A55" s="35" t="s">
        <v>588</v>
      </c>
      <c r="B55" s="246"/>
      <c r="C55" s="246"/>
      <c r="D55" s="89" t="s">
        <v>122</v>
      </c>
      <c r="E55" s="3"/>
      <c r="F55" s="18" t="s">
        <v>35</v>
      </c>
      <c r="G55" s="87" t="s">
        <v>367</v>
      </c>
      <c r="H55" s="166" t="s">
        <v>49</v>
      </c>
      <c r="I55" s="163" t="s">
        <v>50</v>
      </c>
      <c r="J55" s="155" t="s">
        <v>51</v>
      </c>
      <c r="K55" s="156" t="s">
        <v>233</v>
      </c>
      <c r="L55" s="34" t="s">
        <v>626</v>
      </c>
    </row>
    <row r="56" spans="1:12" ht="31.5" customHeight="1">
      <c r="A56" s="35" t="s">
        <v>589</v>
      </c>
      <c r="B56" s="15"/>
      <c r="C56" s="16"/>
      <c r="D56" s="89" t="s">
        <v>402</v>
      </c>
      <c r="E56" s="3" t="s">
        <v>403</v>
      </c>
      <c r="F56" s="183" t="s">
        <v>42</v>
      </c>
      <c r="G56" s="87" t="s">
        <v>521</v>
      </c>
      <c r="H56" s="154" t="s">
        <v>519</v>
      </c>
      <c r="I56" s="91" t="s">
        <v>520</v>
      </c>
      <c r="J56" s="91" t="s">
        <v>404</v>
      </c>
      <c r="K56" s="192" t="s">
        <v>515</v>
      </c>
      <c r="L56" s="34" t="s">
        <v>626</v>
      </c>
    </row>
    <row r="57" spans="1:12" ht="31.5" customHeight="1">
      <c r="A57" s="35" t="s">
        <v>590</v>
      </c>
      <c r="B57" s="15"/>
      <c r="C57" s="16"/>
      <c r="D57" s="89" t="s">
        <v>181</v>
      </c>
      <c r="E57" s="3"/>
      <c r="F57" s="18" t="s">
        <v>89</v>
      </c>
      <c r="G57" s="87" t="s">
        <v>162</v>
      </c>
      <c r="H57" s="165" t="s">
        <v>163</v>
      </c>
      <c r="I57" s="163" t="s">
        <v>50</v>
      </c>
      <c r="J57" s="155" t="s">
        <v>51</v>
      </c>
      <c r="K57" s="156" t="s">
        <v>164</v>
      </c>
      <c r="L57" s="34" t="s">
        <v>626</v>
      </c>
    </row>
    <row r="58" spans="1:12" ht="31.5" customHeight="1">
      <c r="A58" s="35" t="s">
        <v>591</v>
      </c>
      <c r="B58" s="246"/>
      <c r="C58" s="246"/>
      <c r="D58" s="89" t="s">
        <v>387</v>
      </c>
      <c r="E58" s="3"/>
      <c r="F58" s="18" t="s">
        <v>42</v>
      </c>
      <c r="G58" s="87" t="s">
        <v>388</v>
      </c>
      <c r="H58" s="165" t="s">
        <v>389</v>
      </c>
      <c r="I58" s="156" t="s">
        <v>390</v>
      </c>
      <c r="J58" s="91" t="s">
        <v>38</v>
      </c>
      <c r="K58" s="192" t="s">
        <v>505</v>
      </c>
      <c r="L58" s="34" t="s">
        <v>626</v>
      </c>
    </row>
    <row r="59" spans="1:12" ht="31.5" customHeight="1">
      <c r="A59" s="35" t="s">
        <v>592</v>
      </c>
      <c r="B59" s="153"/>
      <c r="C59" s="153"/>
      <c r="D59" s="89" t="s">
        <v>214</v>
      </c>
      <c r="E59" s="3"/>
      <c r="F59" s="18" t="s">
        <v>83</v>
      </c>
      <c r="G59" s="230" t="s">
        <v>215</v>
      </c>
      <c r="H59" s="95" t="s">
        <v>216</v>
      </c>
      <c r="I59" s="163" t="s">
        <v>50</v>
      </c>
      <c r="J59" s="155" t="s">
        <v>217</v>
      </c>
      <c r="K59" s="156" t="s">
        <v>233</v>
      </c>
      <c r="L59" s="34" t="s">
        <v>626</v>
      </c>
    </row>
    <row r="60" spans="1:12" ht="31.5" customHeight="1">
      <c r="A60" s="35" t="s">
        <v>593</v>
      </c>
      <c r="B60" s="15"/>
      <c r="C60" s="16"/>
      <c r="D60" s="86" t="s">
        <v>288</v>
      </c>
      <c r="E60" s="3" t="s">
        <v>289</v>
      </c>
      <c r="F60" s="2">
        <v>1</v>
      </c>
      <c r="G60" s="231" t="s">
        <v>310</v>
      </c>
      <c r="H60" s="95" t="s">
        <v>311</v>
      </c>
      <c r="I60" s="91" t="s">
        <v>312</v>
      </c>
      <c r="J60" s="91" t="s">
        <v>38</v>
      </c>
      <c r="K60" s="192" t="s">
        <v>57</v>
      </c>
      <c r="L60" s="34" t="s">
        <v>626</v>
      </c>
    </row>
    <row r="61" spans="1:12" ht="31.5" customHeight="1">
      <c r="A61" s="35" t="s">
        <v>594</v>
      </c>
      <c r="B61" s="15"/>
      <c r="C61" s="16"/>
      <c r="D61" s="86" t="s">
        <v>288</v>
      </c>
      <c r="E61" s="3" t="s">
        <v>289</v>
      </c>
      <c r="F61" s="2">
        <v>1</v>
      </c>
      <c r="G61" s="231" t="s">
        <v>290</v>
      </c>
      <c r="H61" s="95" t="s">
        <v>291</v>
      </c>
      <c r="I61" s="91" t="s">
        <v>292</v>
      </c>
      <c r="J61" s="91" t="s">
        <v>38</v>
      </c>
      <c r="K61" s="192" t="s">
        <v>57</v>
      </c>
      <c r="L61" s="34" t="s">
        <v>626</v>
      </c>
    </row>
    <row r="62" spans="1:12" ht="31.5" customHeight="1">
      <c r="A62" s="35" t="s">
        <v>595</v>
      </c>
      <c r="B62" s="15"/>
      <c r="C62" s="16"/>
      <c r="D62" s="86" t="s">
        <v>189</v>
      </c>
      <c r="E62" s="3" t="s">
        <v>509</v>
      </c>
      <c r="F62" s="2" t="s">
        <v>42</v>
      </c>
      <c r="G62" s="87" t="s">
        <v>190</v>
      </c>
      <c r="H62" s="166" t="s">
        <v>191</v>
      </c>
      <c r="I62" s="156" t="s">
        <v>50</v>
      </c>
      <c r="J62" s="195" t="s">
        <v>67</v>
      </c>
      <c r="K62" s="156" t="s">
        <v>233</v>
      </c>
      <c r="L62" s="34" t="s">
        <v>626</v>
      </c>
    </row>
    <row r="63" spans="1:12" ht="31.5" customHeight="1">
      <c r="A63" s="35" t="s">
        <v>596</v>
      </c>
      <c r="B63" s="15"/>
      <c r="C63" s="16"/>
      <c r="D63" s="86" t="s">
        <v>189</v>
      </c>
      <c r="E63" s="3"/>
      <c r="F63" s="2" t="s">
        <v>42</v>
      </c>
      <c r="G63" s="87" t="s">
        <v>190</v>
      </c>
      <c r="H63" s="166" t="s">
        <v>191</v>
      </c>
      <c r="I63" s="156" t="s">
        <v>50</v>
      </c>
      <c r="J63" s="195" t="s">
        <v>67</v>
      </c>
      <c r="K63" s="156" t="s">
        <v>233</v>
      </c>
      <c r="L63" s="34" t="s">
        <v>626</v>
      </c>
    </row>
    <row r="64" spans="1:12" ht="31.5" customHeight="1">
      <c r="A64" s="35" t="s">
        <v>597</v>
      </c>
      <c r="B64" s="153"/>
      <c r="C64" s="153"/>
      <c r="D64" s="89" t="s">
        <v>473</v>
      </c>
      <c r="E64" s="3" t="s">
        <v>474</v>
      </c>
      <c r="F64" s="18" t="s">
        <v>32</v>
      </c>
      <c r="G64" s="87" t="s">
        <v>475</v>
      </c>
      <c r="H64" s="166" t="s">
        <v>476</v>
      </c>
      <c r="I64" s="163" t="s">
        <v>477</v>
      </c>
      <c r="J64" s="91" t="s">
        <v>478</v>
      </c>
      <c r="K64" s="156" t="s">
        <v>539</v>
      </c>
      <c r="L64" s="34" t="s">
        <v>626</v>
      </c>
    </row>
    <row r="65" spans="1:12" ht="31.5" customHeight="1">
      <c r="A65" s="35" t="s">
        <v>598</v>
      </c>
      <c r="B65" s="15"/>
      <c r="C65" s="16"/>
      <c r="D65" s="86" t="s">
        <v>380</v>
      </c>
      <c r="E65" s="3" t="s">
        <v>510</v>
      </c>
      <c r="F65" s="2" t="s">
        <v>42</v>
      </c>
      <c r="G65" s="194" t="s">
        <v>381</v>
      </c>
      <c r="H65" s="90" t="s">
        <v>382</v>
      </c>
      <c r="I65" s="156" t="s">
        <v>502</v>
      </c>
      <c r="J65" s="155" t="s">
        <v>262</v>
      </c>
      <c r="K65" s="156" t="s">
        <v>383</v>
      </c>
      <c r="L65" s="34" t="s">
        <v>626</v>
      </c>
    </row>
    <row r="66" spans="1:12" ht="31.5" customHeight="1">
      <c r="A66" s="35" t="s">
        <v>599</v>
      </c>
      <c r="B66" s="246"/>
      <c r="C66" s="246"/>
      <c r="D66" s="86" t="s">
        <v>380</v>
      </c>
      <c r="E66" s="3"/>
      <c r="F66" s="2" t="s">
        <v>42</v>
      </c>
      <c r="G66" s="194" t="s">
        <v>381</v>
      </c>
      <c r="H66" s="90" t="s">
        <v>382</v>
      </c>
      <c r="I66" s="156" t="s">
        <v>502</v>
      </c>
      <c r="J66" s="155" t="s">
        <v>262</v>
      </c>
      <c r="K66" s="192" t="s">
        <v>383</v>
      </c>
      <c r="L66" s="34" t="s">
        <v>626</v>
      </c>
    </row>
    <row r="67" spans="1:12" ht="31.5" customHeight="1">
      <c r="A67" s="35" t="s">
        <v>600</v>
      </c>
      <c r="B67" s="15"/>
      <c r="C67" s="16"/>
      <c r="D67" s="86" t="s">
        <v>397</v>
      </c>
      <c r="E67" s="3" t="s">
        <v>398</v>
      </c>
      <c r="F67" s="32" t="s">
        <v>42</v>
      </c>
      <c r="G67" s="87" t="s">
        <v>399</v>
      </c>
      <c r="H67" s="154" t="s">
        <v>400</v>
      </c>
      <c r="I67" s="91" t="s">
        <v>401</v>
      </c>
      <c r="J67" s="155" t="s">
        <v>45</v>
      </c>
      <c r="K67" s="272" t="s">
        <v>116</v>
      </c>
      <c r="L67" s="34" t="s">
        <v>626</v>
      </c>
    </row>
    <row r="68" spans="1:12" ht="31.5" customHeight="1">
      <c r="A68" s="35" t="s">
        <v>601</v>
      </c>
      <c r="B68" s="13"/>
      <c r="C68" s="13"/>
      <c r="D68" s="89" t="s">
        <v>192</v>
      </c>
      <c r="E68" s="3"/>
      <c r="F68" s="18" t="s">
        <v>42</v>
      </c>
      <c r="G68" s="87" t="s">
        <v>193</v>
      </c>
      <c r="H68" s="165" t="s">
        <v>194</v>
      </c>
      <c r="I68" s="156" t="s">
        <v>195</v>
      </c>
      <c r="J68" s="91" t="s">
        <v>43</v>
      </c>
      <c r="K68" s="156" t="s">
        <v>196</v>
      </c>
      <c r="L68" s="34" t="s">
        <v>626</v>
      </c>
    </row>
    <row r="69" spans="1:12" ht="31.5" customHeight="1">
      <c r="A69" s="35" t="s">
        <v>602</v>
      </c>
      <c r="B69" s="15"/>
      <c r="C69" s="16"/>
      <c r="D69" s="86" t="s">
        <v>493</v>
      </c>
      <c r="E69" s="3" t="s">
        <v>294</v>
      </c>
      <c r="F69" s="2" t="s">
        <v>32</v>
      </c>
      <c r="G69" s="231" t="s">
        <v>295</v>
      </c>
      <c r="H69" s="90" t="s">
        <v>296</v>
      </c>
      <c r="I69" s="163" t="s">
        <v>50</v>
      </c>
      <c r="J69" s="195" t="s">
        <v>287</v>
      </c>
      <c r="K69" s="192" t="s">
        <v>233</v>
      </c>
      <c r="L69" s="34" t="s">
        <v>626</v>
      </c>
    </row>
    <row r="70" spans="1:12" ht="31.5" customHeight="1">
      <c r="A70" s="35" t="s">
        <v>603</v>
      </c>
      <c r="B70" s="15"/>
      <c r="C70" s="16"/>
      <c r="D70" s="86" t="s">
        <v>368</v>
      </c>
      <c r="E70" s="3" t="s">
        <v>369</v>
      </c>
      <c r="F70" s="2">
        <v>2</v>
      </c>
      <c r="G70" s="194" t="s">
        <v>370</v>
      </c>
      <c r="H70" s="331" t="s">
        <v>371</v>
      </c>
      <c r="I70" s="163" t="s">
        <v>262</v>
      </c>
      <c r="J70" s="268" t="s">
        <v>262</v>
      </c>
      <c r="K70" s="156" t="s">
        <v>372</v>
      </c>
      <c r="L70" s="34" t="s">
        <v>626</v>
      </c>
    </row>
    <row r="71" spans="1:12" ht="31.5" customHeight="1">
      <c r="A71" s="35" t="s">
        <v>604</v>
      </c>
      <c r="B71" s="13"/>
      <c r="C71" s="13"/>
      <c r="D71" s="89" t="s">
        <v>271</v>
      </c>
      <c r="E71" s="3"/>
      <c r="F71" s="18" t="s">
        <v>42</v>
      </c>
      <c r="G71" s="87" t="s">
        <v>272</v>
      </c>
      <c r="H71" s="165" t="s">
        <v>273</v>
      </c>
      <c r="I71" s="155" t="s">
        <v>274</v>
      </c>
      <c r="J71" s="91" t="s">
        <v>38</v>
      </c>
      <c r="K71" s="192" t="s">
        <v>500</v>
      </c>
      <c r="L71" s="34" t="s">
        <v>626</v>
      </c>
    </row>
    <row r="72" spans="1:12" ht="31.5" customHeight="1">
      <c r="A72" s="35" t="s">
        <v>605</v>
      </c>
      <c r="B72" s="15"/>
      <c r="C72" s="16"/>
      <c r="D72" s="89" t="s">
        <v>271</v>
      </c>
      <c r="E72" s="3"/>
      <c r="F72" s="18" t="s">
        <v>42</v>
      </c>
      <c r="G72" s="87" t="s">
        <v>391</v>
      </c>
      <c r="H72" s="165" t="s">
        <v>392</v>
      </c>
      <c r="I72" s="155" t="s">
        <v>393</v>
      </c>
      <c r="J72" s="91" t="s">
        <v>38</v>
      </c>
      <c r="K72" s="192" t="s">
        <v>275</v>
      </c>
      <c r="L72" s="34" t="s">
        <v>626</v>
      </c>
    </row>
    <row r="73" spans="1:12" ht="31.5" customHeight="1">
      <c r="A73" s="35" t="s">
        <v>606</v>
      </c>
      <c r="B73" s="15"/>
      <c r="C73" s="16"/>
      <c r="D73" s="89" t="s">
        <v>47</v>
      </c>
      <c r="E73" s="3" t="s">
        <v>48</v>
      </c>
      <c r="F73" s="18">
        <v>3</v>
      </c>
      <c r="G73" s="87" t="s">
        <v>167</v>
      </c>
      <c r="H73" s="95" t="s">
        <v>36</v>
      </c>
      <c r="I73" s="163" t="s">
        <v>37</v>
      </c>
      <c r="J73" s="91" t="s">
        <v>39</v>
      </c>
      <c r="K73" s="156" t="s">
        <v>34</v>
      </c>
      <c r="L73" s="34" t="s">
        <v>626</v>
      </c>
    </row>
    <row r="74" spans="1:12" ht="31.5" customHeight="1">
      <c r="A74" s="35" t="s">
        <v>607</v>
      </c>
      <c r="B74" s="15"/>
      <c r="C74" s="16"/>
      <c r="D74" s="89" t="s">
        <v>47</v>
      </c>
      <c r="E74" s="3" t="s">
        <v>48</v>
      </c>
      <c r="F74" s="18">
        <v>3</v>
      </c>
      <c r="G74" s="87" t="s">
        <v>88</v>
      </c>
      <c r="H74" s="95" t="s">
        <v>53</v>
      </c>
      <c r="I74" s="163" t="s">
        <v>39</v>
      </c>
      <c r="J74" s="91" t="s">
        <v>39</v>
      </c>
      <c r="K74" s="156" t="s">
        <v>34</v>
      </c>
      <c r="L74" s="34" t="s">
        <v>626</v>
      </c>
    </row>
    <row r="75" spans="1:12" ht="31.5" customHeight="1">
      <c r="A75" s="35" t="s">
        <v>608</v>
      </c>
      <c r="B75" s="13"/>
      <c r="C75" s="13"/>
      <c r="D75" s="86" t="s">
        <v>166</v>
      </c>
      <c r="E75" s="3" t="s">
        <v>52</v>
      </c>
      <c r="F75" s="2" t="s">
        <v>35</v>
      </c>
      <c r="G75" s="87" t="s">
        <v>88</v>
      </c>
      <c r="H75" s="95" t="s">
        <v>53</v>
      </c>
      <c r="I75" s="163" t="s">
        <v>39</v>
      </c>
      <c r="J75" s="91" t="s">
        <v>39</v>
      </c>
      <c r="K75" s="156" t="s">
        <v>34</v>
      </c>
      <c r="L75" s="34" t="s">
        <v>626</v>
      </c>
    </row>
    <row r="76" spans="1:12" ht="31.5" customHeight="1">
      <c r="A76" s="35" t="s">
        <v>609</v>
      </c>
      <c r="B76" s="153"/>
      <c r="C76" s="153"/>
      <c r="D76" s="89" t="s">
        <v>481</v>
      </c>
      <c r="E76" s="3" t="s">
        <v>482</v>
      </c>
      <c r="F76" s="18" t="s">
        <v>63</v>
      </c>
      <c r="G76" s="190" t="s">
        <v>483</v>
      </c>
      <c r="H76" s="203" t="s">
        <v>484</v>
      </c>
      <c r="I76" s="163" t="s">
        <v>485</v>
      </c>
      <c r="J76" s="224" t="s">
        <v>38</v>
      </c>
      <c r="K76" s="156" t="s">
        <v>486</v>
      </c>
      <c r="L76" s="34" t="s">
        <v>626</v>
      </c>
    </row>
    <row r="77" spans="1:12" ht="31.5" customHeight="1">
      <c r="A77" s="35" t="s">
        <v>610</v>
      </c>
      <c r="B77" s="15"/>
      <c r="C77" s="16"/>
      <c r="D77" s="86" t="s">
        <v>168</v>
      </c>
      <c r="E77" s="3"/>
      <c r="F77" s="2" t="s">
        <v>42</v>
      </c>
      <c r="G77" s="190" t="s">
        <v>169</v>
      </c>
      <c r="H77" s="219" t="s">
        <v>170</v>
      </c>
      <c r="I77" s="156" t="s">
        <v>171</v>
      </c>
      <c r="J77" s="91" t="s">
        <v>172</v>
      </c>
      <c r="K77" s="192" t="s">
        <v>133</v>
      </c>
      <c r="L77" s="34" t="s">
        <v>626</v>
      </c>
    </row>
    <row r="78" spans="1:12" ht="31.5" customHeight="1">
      <c r="A78" s="35" t="s">
        <v>611</v>
      </c>
      <c r="B78" s="15"/>
      <c r="C78" s="16"/>
      <c r="D78" s="86" t="s">
        <v>219</v>
      </c>
      <c r="E78" s="3" t="s">
        <v>84</v>
      </c>
      <c r="F78" s="2" t="s">
        <v>32</v>
      </c>
      <c r="G78" s="87" t="s">
        <v>249</v>
      </c>
      <c r="H78" s="154" t="s">
        <v>250</v>
      </c>
      <c r="I78" s="91" t="s">
        <v>251</v>
      </c>
      <c r="J78" s="91" t="s">
        <v>38</v>
      </c>
      <c r="K78" s="88" t="s">
        <v>220</v>
      </c>
      <c r="L78" s="34" t="s">
        <v>626</v>
      </c>
    </row>
    <row r="79" spans="1:12" ht="31.5" customHeight="1">
      <c r="A79" s="35" t="s">
        <v>612</v>
      </c>
      <c r="B79" s="15"/>
      <c r="C79" s="16"/>
      <c r="D79" s="86" t="s">
        <v>297</v>
      </c>
      <c r="E79" s="3" t="s">
        <v>298</v>
      </c>
      <c r="F79" s="2" t="s">
        <v>63</v>
      </c>
      <c r="G79" s="94" t="s">
        <v>299</v>
      </c>
      <c r="H79" s="154" t="s">
        <v>300</v>
      </c>
      <c r="I79" s="158" t="s">
        <v>301</v>
      </c>
      <c r="J79" s="159" t="s">
        <v>38</v>
      </c>
      <c r="K79" s="192" t="s">
        <v>302</v>
      </c>
      <c r="L79" s="34" t="s">
        <v>626</v>
      </c>
    </row>
    <row r="80" spans="1:12" ht="31.5" customHeight="1">
      <c r="A80" s="35" t="s">
        <v>613</v>
      </c>
      <c r="B80" s="13"/>
      <c r="C80" s="13"/>
      <c r="D80" s="86" t="s">
        <v>297</v>
      </c>
      <c r="E80" s="3" t="s">
        <v>298</v>
      </c>
      <c r="F80" s="2" t="s">
        <v>63</v>
      </c>
      <c r="G80" s="94" t="s">
        <v>439</v>
      </c>
      <c r="H80" s="154" t="s">
        <v>440</v>
      </c>
      <c r="I80" s="158" t="s">
        <v>301</v>
      </c>
      <c r="J80" s="159" t="s">
        <v>38</v>
      </c>
      <c r="K80" s="88" t="s">
        <v>302</v>
      </c>
      <c r="L80" s="34" t="s">
        <v>626</v>
      </c>
    </row>
    <row r="81" spans="1:12" ht="31.5" customHeight="1">
      <c r="A81" s="35" t="s">
        <v>614</v>
      </c>
      <c r="B81" s="153"/>
      <c r="C81" s="153"/>
      <c r="D81" s="86" t="s">
        <v>457</v>
      </c>
      <c r="E81" s="3"/>
      <c r="F81" s="2" t="s">
        <v>42</v>
      </c>
      <c r="G81" s="87" t="s">
        <v>458</v>
      </c>
      <c r="H81" s="279" t="s">
        <v>459</v>
      </c>
      <c r="I81" s="163" t="s">
        <v>50</v>
      </c>
      <c r="J81" s="280" t="s">
        <v>51</v>
      </c>
      <c r="K81" s="156" t="s">
        <v>164</v>
      </c>
      <c r="L81" s="34" t="s">
        <v>626</v>
      </c>
    </row>
    <row r="82" spans="1:12" ht="31.5" customHeight="1">
      <c r="A82" s="35" t="s">
        <v>615</v>
      </c>
      <c r="B82" s="153"/>
      <c r="C82" s="153"/>
      <c r="D82" s="89" t="s">
        <v>479</v>
      </c>
      <c r="E82" s="3"/>
      <c r="F82" s="18" t="s">
        <v>42</v>
      </c>
      <c r="G82" s="230" t="s">
        <v>461</v>
      </c>
      <c r="H82" s="165" t="s">
        <v>462</v>
      </c>
      <c r="I82" s="163" t="s">
        <v>279</v>
      </c>
      <c r="J82" s="155" t="s">
        <v>279</v>
      </c>
      <c r="K82" s="156" t="s">
        <v>280</v>
      </c>
      <c r="L82" s="34" t="s">
        <v>626</v>
      </c>
    </row>
    <row r="83" spans="1:12" ht="31.5" customHeight="1">
      <c r="A83" s="35" t="s">
        <v>616</v>
      </c>
      <c r="B83" s="15"/>
      <c r="C83" s="16"/>
      <c r="D83" s="86" t="s">
        <v>384</v>
      </c>
      <c r="E83" s="3" t="s">
        <v>511</v>
      </c>
      <c r="F83" s="2" t="s">
        <v>35</v>
      </c>
      <c r="G83" s="87" t="s">
        <v>385</v>
      </c>
      <c r="H83" s="90" t="s">
        <v>386</v>
      </c>
      <c r="I83" s="156" t="s">
        <v>50</v>
      </c>
      <c r="J83" s="155" t="s">
        <v>287</v>
      </c>
      <c r="K83" s="156" t="s">
        <v>233</v>
      </c>
      <c r="L83" s="34" t="s">
        <v>626</v>
      </c>
    </row>
    <row r="84" spans="1:12" ht="31.5" customHeight="1">
      <c r="A84" s="35" t="s">
        <v>617</v>
      </c>
      <c r="B84" s="15"/>
      <c r="C84" s="16"/>
      <c r="D84" s="86" t="s">
        <v>384</v>
      </c>
      <c r="E84" s="3"/>
      <c r="F84" s="2" t="s">
        <v>35</v>
      </c>
      <c r="G84" s="87" t="s">
        <v>385</v>
      </c>
      <c r="H84" s="90" t="s">
        <v>386</v>
      </c>
      <c r="I84" s="156" t="s">
        <v>50</v>
      </c>
      <c r="J84" s="155" t="s">
        <v>287</v>
      </c>
      <c r="K84" s="156" t="s">
        <v>233</v>
      </c>
      <c r="L84" s="34" t="s">
        <v>626</v>
      </c>
    </row>
    <row r="85" spans="1:12" ht="31.5" customHeight="1">
      <c r="A85" s="35" t="s">
        <v>618</v>
      </c>
      <c r="B85" s="15"/>
      <c r="C85" s="16"/>
      <c r="D85" s="86" t="s">
        <v>198</v>
      </c>
      <c r="E85" s="3" t="s">
        <v>199</v>
      </c>
      <c r="F85" s="2" t="s">
        <v>42</v>
      </c>
      <c r="G85" s="87" t="s">
        <v>225</v>
      </c>
      <c r="H85" s="90" t="s">
        <v>226</v>
      </c>
      <c r="I85" s="156" t="s">
        <v>200</v>
      </c>
      <c r="J85" s="155" t="s">
        <v>147</v>
      </c>
      <c r="K85" s="192" t="s">
        <v>201</v>
      </c>
      <c r="L85" s="34" t="s">
        <v>626</v>
      </c>
    </row>
    <row r="86" spans="1:12" ht="31.5" customHeight="1">
      <c r="A86" s="35" t="s">
        <v>619</v>
      </c>
      <c r="B86" s="246"/>
      <c r="C86" s="246"/>
      <c r="D86" s="89" t="s">
        <v>206</v>
      </c>
      <c r="E86" s="3" t="s">
        <v>207</v>
      </c>
      <c r="F86" s="18" t="s">
        <v>63</v>
      </c>
      <c r="G86" s="87" t="s">
        <v>208</v>
      </c>
      <c r="H86" s="154" t="s">
        <v>209</v>
      </c>
      <c r="I86" s="159" t="s">
        <v>68</v>
      </c>
      <c r="J86" s="155" t="s">
        <v>38</v>
      </c>
      <c r="K86" s="192" t="s">
        <v>60</v>
      </c>
      <c r="L86" s="34" t="s">
        <v>626</v>
      </c>
    </row>
    <row r="87" spans="1:12" ht="31.5" customHeight="1">
      <c r="A87" s="35" t="s">
        <v>620</v>
      </c>
      <c r="B87" s="246"/>
      <c r="C87" s="246"/>
      <c r="D87" s="89" t="s">
        <v>206</v>
      </c>
      <c r="E87" s="3" t="s">
        <v>207</v>
      </c>
      <c r="F87" s="18" t="s">
        <v>63</v>
      </c>
      <c r="G87" s="87" t="s">
        <v>394</v>
      </c>
      <c r="H87" s="154" t="s">
        <v>395</v>
      </c>
      <c r="I87" s="156" t="s">
        <v>396</v>
      </c>
      <c r="J87" s="155" t="s">
        <v>38</v>
      </c>
      <c r="K87" s="192" t="s">
        <v>60</v>
      </c>
      <c r="L87" s="34" t="s">
        <v>626</v>
      </c>
    </row>
    <row r="88" spans="1:12" ht="31.5" customHeight="1">
      <c r="A88" s="35" t="s">
        <v>621</v>
      </c>
      <c r="B88" s="153"/>
      <c r="C88" s="153"/>
      <c r="D88" s="89" t="s">
        <v>415</v>
      </c>
      <c r="E88" s="3"/>
      <c r="F88" s="18" t="s">
        <v>42</v>
      </c>
      <c r="G88" s="190" t="s">
        <v>416</v>
      </c>
      <c r="H88" s="219" t="s">
        <v>417</v>
      </c>
      <c r="I88" s="268" t="s">
        <v>418</v>
      </c>
      <c r="J88" s="91" t="s">
        <v>38</v>
      </c>
      <c r="K88" s="156" t="s">
        <v>46</v>
      </c>
      <c r="L88" s="34" t="s">
        <v>626</v>
      </c>
    </row>
    <row r="89" spans="1:12" ht="31.5" customHeight="1">
      <c r="A89" s="35" t="s">
        <v>622</v>
      </c>
      <c r="B89" s="153"/>
      <c r="C89" s="153"/>
      <c r="D89" s="86" t="s">
        <v>464</v>
      </c>
      <c r="E89" s="3"/>
      <c r="F89" s="2" t="s">
        <v>89</v>
      </c>
      <c r="G89" s="87" t="s">
        <v>458</v>
      </c>
      <c r="H89" s="95" t="s">
        <v>459</v>
      </c>
      <c r="I89" s="163" t="s">
        <v>50</v>
      </c>
      <c r="J89" s="155" t="s">
        <v>51</v>
      </c>
      <c r="K89" s="156" t="s">
        <v>164</v>
      </c>
      <c r="L89" s="34" t="s">
        <v>626</v>
      </c>
    </row>
    <row r="90" spans="1:12" ht="31.5" customHeight="1">
      <c r="A90" s="35" t="s">
        <v>623</v>
      </c>
      <c r="B90" s="15"/>
      <c r="C90" s="16"/>
      <c r="D90" s="86" t="s">
        <v>134</v>
      </c>
      <c r="E90" s="3" t="s">
        <v>135</v>
      </c>
      <c r="F90" s="2" t="s">
        <v>32</v>
      </c>
      <c r="G90" s="194" t="s">
        <v>149</v>
      </c>
      <c r="H90" s="154" t="s">
        <v>136</v>
      </c>
      <c r="I90" s="155" t="s">
        <v>137</v>
      </c>
      <c r="J90" s="155" t="s">
        <v>138</v>
      </c>
      <c r="K90" s="88" t="s">
        <v>139</v>
      </c>
      <c r="L90" s="34" t="s">
        <v>626</v>
      </c>
    </row>
    <row r="91" spans="1:12" ht="31.5" customHeight="1">
      <c r="A91" s="35" t="s">
        <v>624</v>
      </c>
      <c r="B91" s="246"/>
      <c r="C91" s="246"/>
      <c r="D91" s="86" t="s">
        <v>134</v>
      </c>
      <c r="E91" s="3" t="s">
        <v>135</v>
      </c>
      <c r="F91" s="2" t="s">
        <v>32</v>
      </c>
      <c r="G91" s="194" t="s">
        <v>141</v>
      </c>
      <c r="H91" s="154" t="s">
        <v>142</v>
      </c>
      <c r="I91" s="155" t="s">
        <v>137</v>
      </c>
      <c r="J91" s="155" t="s">
        <v>138</v>
      </c>
      <c r="K91" s="88" t="s">
        <v>139</v>
      </c>
      <c r="L91" s="34" t="s">
        <v>626</v>
      </c>
    </row>
    <row r="92" spans="1:12" ht="31.5" customHeight="1">
      <c r="A92" s="35" t="s">
        <v>625</v>
      </c>
      <c r="B92" s="13"/>
      <c r="C92" s="13"/>
      <c r="D92" s="89" t="s">
        <v>221</v>
      </c>
      <c r="E92" s="3" t="s">
        <v>454</v>
      </c>
      <c r="F92" s="18" t="s">
        <v>42</v>
      </c>
      <c r="G92" s="87" t="s">
        <v>222</v>
      </c>
      <c r="H92" s="165" t="s">
        <v>85</v>
      </c>
      <c r="I92" s="155" t="s">
        <v>86</v>
      </c>
      <c r="J92" s="155" t="s">
        <v>87</v>
      </c>
      <c r="K92" s="192" t="s">
        <v>223</v>
      </c>
      <c r="L92" s="34" t="s">
        <v>626</v>
      </c>
    </row>
    <row r="93" spans="1:12" ht="15">
      <c r="A93" s="19"/>
      <c r="B93" s="19"/>
      <c r="C93" s="19"/>
      <c r="D93" s="17"/>
      <c r="E93" s="17"/>
      <c r="F93" s="22"/>
      <c r="G93" s="17"/>
      <c r="H93" s="17"/>
      <c r="I93" s="20"/>
      <c r="J93" s="20"/>
      <c r="K93" s="21"/>
      <c r="L93" s="17"/>
    </row>
    <row r="94" spans="1:12" ht="15">
      <c r="A94" s="19"/>
      <c r="B94" s="19"/>
      <c r="C94" s="19"/>
      <c r="D94" s="22" t="s">
        <v>13</v>
      </c>
      <c r="E94" s="23"/>
      <c r="F94" s="22"/>
      <c r="G94" s="22"/>
      <c r="H94" s="22"/>
      <c r="I94" s="1" t="s">
        <v>281</v>
      </c>
      <c r="J94" s="24"/>
      <c r="K94" s="25"/>
      <c r="L94" s="17"/>
    </row>
    <row r="95" spans="1:12" ht="15">
      <c r="A95" s="19"/>
      <c r="B95" s="19"/>
      <c r="C95" s="19"/>
      <c r="D95" s="22"/>
      <c r="E95" s="23"/>
      <c r="F95" s="26"/>
      <c r="G95" s="22"/>
      <c r="H95" s="22"/>
      <c r="I95" s="1"/>
      <c r="J95" s="22"/>
      <c r="K95" s="25"/>
      <c r="L95" s="17"/>
    </row>
    <row r="96" spans="1:12" ht="15">
      <c r="A96" s="19"/>
      <c r="B96" s="19"/>
      <c r="C96" s="19"/>
      <c r="D96" s="22" t="s">
        <v>14</v>
      </c>
      <c r="E96" s="23"/>
      <c r="F96" s="28"/>
      <c r="G96" s="26"/>
      <c r="H96" s="26"/>
      <c r="I96" s="1" t="s">
        <v>239</v>
      </c>
      <c r="J96" s="27"/>
      <c r="K96" s="25"/>
      <c r="L96" s="17"/>
    </row>
    <row r="97" spans="1:12" ht="15">
      <c r="A97" s="19"/>
      <c r="B97" s="19"/>
      <c r="C97" s="19"/>
      <c r="D97" s="28"/>
      <c r="E97" s="29"/>
      <c r="F97" s="26"/>
      <c r="G97" s="28"/>
      <c r="H97" s="28"/>
      <c r="I97" s="30"/>
      <c r="J97" s="30"/>
      <c r="K97" s="31"/>
      <c r="L97" s="17"/>
    </row>
    <row r="98" spans="1:12" ht="15">
      <c r="A98" s="19"/>
      <c r="B98" s="19"/>
      <c r="C98" s="19"/>
      <c r="D98" s="22" t="s">
        <v>15</v>
      </c>
      <c r="E98" s="23"/>
      <c r="F98" s="17"/>
      <c r="G98" s="26"/>
      <c r="H98" s="26"/>
      <c r="I98" s="27" t="s">
        <v>240</v>
      </c>
      <c r="J98" s="22"/>
      <c r="K98" s="25"/>
      <c r="L98" s="17"/>
    </row>
  </sheetData>
  <sheetProtection/>
  <protectedRanges>
    <protectedRange sqref="K7" name="Диапазон1_3_1_1_3_11_1_1_3_1_3_1_1_1_1_1_2"/>
    <protectedRange sqref="K8" name="Диапазон1_3_1_1_3_11_1_1_3_1_3_1_1_1_1_4_2"/>
    <protectedRange sqref="K14" name="Диапазон1_3_1_1_3_11_1_1_3_1_3_1_1_1_1_4_2_1_1"/>
    <protectedRange sqref="K26" name="Диапазон1_3_1_1_3_11_1_1_3_1_3_1_1_1_1_3_2"/>
    <protectedRange sqref="K29" name="Диапазон1_3_1_1_3_11_1_1_3_1_3_1_1_1_1_2_1"/>
    <protectedRange sqref="K38" name="Диапазон1_3_1_1_3_6_1"/>
    <protectedRange sqref="K63:K64 K69" name="Диапазон1_3_1_1_3_11_1_1_3_1_3_1_1_1_1_2_3"/>
    <protectedRange sqref="K75" name="Диапазон1_3_1_1_3_6_1_1_1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U23"/>
  <sheetViews>
    <sheetView view="pageBreakPreview" zoomScale="75" zoomScaleNormal="75" zoomScaleSheetLayoutView="75" zoomScalePageLayoutView="0" workbookViewId="0" topLeftCell="A3">
      <selection activeCell="D8" sqref="D8:K13"/>
    </sheetView>
  </sheetViews>
  <sheetFormatPr defaultColWidth="9.140625" defaultRowHeight="15"/>
  <cols>
    <col min="1" max="1" width="4.7109375" style="167" customWidth="1"/>
    <col min="2" max="3" width="6.140625" style="167" hidden="1" customWidth="1"/>
    <col min="4" max="4" width="26.00390625" style="167" customWidth="1"/>
    <col min="5" max="5" width="7.28125" style="167" customWidth="1"/>
    <col min="6" max="6" width="5.8515625" style="167" customWidth="1"/>
    <col min="7" max="7" width="46.00390625" style="167" customWidth="1"/>
    <col min="8" max="8" width="8.421875" style="167" customWidth="1"/>
    <col min="9" max="9" width="16.421875" style="167" customWidth="1"/>
    <col min="10" max="10" width="19.57421875" style="167" hidden="1" customWidth="1"/>
    <col min="11" max="11" width="22.28125" style="167" customWidth="1"/>
    <col min="12" max="16" width="11.7109375" style="167" customWidth="1"/>
    <col min="17" max="17" width="5.00390625" style="167" customWidth="1"/>
    <col min="18" max="18" width="9.28125" style="167" customWidth="1"/>
    <col min="19" max="19" width="12.140625" style="167" customWidth="1"/>
    <col min="20" max="16384" width="9.140625" style="167" customWidth="1"/>
  </cols>
  <sheetData>
    <row r="1" spans="1:19" ht="48" customHeight="1">
      <c r="A1" s="352" t="s">
        <v>513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2.75">
      <c r="A2" s="353" t="s">
        <v>17</v>
      </c>
      <c r="B2" s="353"/>
      <c r="C2" s="353"/>
      <c r="D2" s="353"/>
      <c r="E2" s="353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21" ht="12.75">
      <c r="A3" s="355" t="s">
        <v>525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68"/>
      <c r="U3" s="168"/>
    </row>
    <row r="4" spans="1:19" s="175" customFormat="1" ht="15" customHeight="1">
      <c r="A4" s="169" t="s">
        <v>124</v>
      </c>
      <c r="B4" s="170"/>
      <c r="C4" s="170"/>
      <c r="D4" s="171"/>
      <c r="E4" s="171"/>
      <c r="F4" s="171"/>
      <c r="G4" s="171"/>
      <c r="H4" s="171"/>
      <c r="I4" s="172"/>
      <c r="J4" s="172"/>
      <c r="K4" s="170"/>
      <c r="L4" s="173"/>
      <c r="M4" s="174"/>
      <c r="O4" s="173"/>
      <c r="P4" s="176"/>
      <c r="Q4" s="256" t="s">
        <v>437</v>
      </c>
      <c r="R4" s="256"/>
      <c r="S4" s="257"/>
    </row>
    <row r="5" spans="1:19" s="179" customFormat="1" ht="33.75" customHeight="1">
      <c r="A5" s="356" t="s">
        <v>31</v>
      </c>
      <c r="B5" s="357" t="s">
        <v>3</v>
      </c>
      <c r="C5" s="357" t="s">
        <v>4</v>
      </c>
      <c r="D5" s="351" t="s">
        <v>18</v>
      </c>
      <c r="E5" s="351" t="s">
        <v>6</v>
      </c>
      <c r="F5" s="356" t="s">
        <v>7</v>
      </c>
      <c r="G5" s="351" t="s">
        <v>19</v>
      </c>
      <c r="H5" s="351" t="s">
        <v>6</v>
      </c>
      <c r="I5" s="351" t="s">
        <v>9</v>
      </c>
      <c r="J5" s="243"/>
      <c r="K5" s="351" t="s">
        <v>11</v>
      </c>
      <c r="L5" s="348" t="s">
        <v>125</v>
      </c>
      <c r="M5" s="348" t="s">
        <v>126</v>
      </c>
      <c r="N5" s="348" t="s">
        <v>127</v>
      </c>
      <c r="O5" s="348" t="s">
        <v>128</v>
      </c>
      <c r="P5" s="348" t="s">
        <v>129</v>
      </c>
      <c r="Q5" s="349" t="s">
        <v>130</v>
      </c>
      <c r="R5" s="350" t="s">
        <v>131</v>
      </c>
      <c r="S5" s="349" t="s">
        <v>132</v>
      </c>
    </row>
    <row r="6" spans="1:19" s="179" customFormat="1" ht="39.75" customHeight="1">
      <c r="A6" s="356"/>
      <c r="B6" s="357"/>
      <c r="C6" s="357"/>
      <c r="D6" s="351"/>
      <c r="E6" s="351"/>
      <c r="F6" s="356"/>
      <c r="G6" s="351"/>
      <c r="H6" s="351"/>
      <c r="I6" s="351"/>
      <c r="J6" s="243"/>
      <c r="K6" s="351"/>
      <c r="L6" s="348"/>
      <c r="M6" s="348"/>
      <c r="N6" s="348"/>
      <c r="O6" s="348"/>
      <c r="P6" s="348"/>
      <c r="Q6" s="349"/>
      <c r="R6" s="350"/>
      <c r="S6" s="349"/>
    </row>
    <row r="7" spans="1:19" s="180" customFormat="1" ht="21.75" customHeight="1">
      <c r="A7" s="344" t="s">
        <v>151</v>
      </c>
      <c r="B7" s="344"/>
      <c r="C7" s="344"/>
      <c r="D7" s="344"/>
      <c r="E7" s="344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8" spans="1:19" s="180" customFormat="1" ht="39" customHeight="1">
      <c r="A8" s="244">
        <v>1</v>
      </c>
      <c r="B8" s="244"/>
      <c r="C8" s="244"/>
      <c r="D8" s="86" t="s">
        <v>244</v>
      </c>
      <c r="E8" s="3" t="s">
        <v>245</v>
      </c>
      <c r="F8" s="2" t="s">
        <v>32</v>
      </c>
      <c r="G8" s="94" t="s">
        <v>246</v>
      </c>
      <c r="H8" s="154" t="s">
        <v>247</v>
      </c>
      <c r="I8" s="158" t="s">
        <v>248</v>
      </c>
      <c r="J8" s="159" t="s">
        <v>38</v>
      </c>
      <c r="K8" s="88" t="s">
        <v>196</v>
      </c>
      <c r="L8" s="184">
        <v>7.6</v>
      </c>
      <c r="M8" s="184">
        <v>7.3</v>
      </c>
      <c r="N8" s="184">
        <v>8</v>
      </c>
      <c r="O8" s="184">
        <v>8</v>
      </c>
      <c r="P8" s="184">
        <v>7.9</v>
      </c>
      <c r="Q8" s="245"/>
      <c r="R8" s="185">
        <f>L8+M8+N8+O8+P8</f>
        <v>38.8</v>
      </c>
      <c r="S8" s="186">
        <f>R8*2</f>
        <v>77.6</v>
      </c>
    </row>
    <row r="9" spans="1:21" s="180" customFormat="1" ht="39" customHeight="1">
      <c r="A9" s="181">
        <v>2</v>
      </c>
      <c r="B9" s="182"/>
      <c r="C9" s="182"/>
      <c r="D9" s="86" t="s">
        <v>219</v>
      </c>
      <c r="E9" s="3" t="s">
        <v>84</v>
      </c>
      <c r="F9" s="32" t="s">
        <v>32</v>
      </c>
      <c r="G9" s="87" t="s">
        <v>249</v>
      </c>
      <c r="H9" s="154" t="s">
        <v>250</v>
      </c>
      <c r="I9" s="91" t="s">
        <v>251</v>
      </c>
      <c r="J9" s="91" t="s">
        <v>38</v>
      </c>
      <c r="K9" s="88" t="s">
        <v>220</v>
      </c>
      <c r="L9" s="184">
        <v>7.4</v>
      </c>
      <c r="M9" s="184">
        <v>6.3</v>
      </c>
      <c r="N9" s="184">
        <v>7.4</v>
      </c>
      <c r="O9" s="184">
        <v>7.5</v>
      </c>
      <c r="P9" s="184">
        <v>7.4</v>
      </c>
      <c r="Q9" s="182"/>
      <c r="R9" s="185">
        <f>L9+M9+N9+O9+P9</f>
        <v>36</v>
      </c>
      <c r="S9" s="186">
        <f>R9*2</f>
        <v>72</v>
      </c>
      <c r="T9" s="187"/>
      <c r="U9" s="187"/>
    </row>
    <row r="10" spans="1:21" s="180" customFormat="1" ht="39" customHeight="1">
      <c r="A10" s="181">
        <v>3</v>
      </c>
      <c r="B10" s="182"/>
      <c r="C10" s="182"/>
      <c r="D10" s="86" t="s">
        <v>143</v>
      </c>
      <c r="E10" s="3"/>
      <c r="F10" s="2" t="s">
        <v>42</v>
      </c>
      <c r="G10" s="87" t="s">
        <v>144</v>
      </c>
      <c r="H10" s="90" t="s">
        <v>145</v>
      </c>
      <c r="I10" s="91" t="s">
        <v>146</v>
      </c>
      <c r="J10" s="155" t="s">
        <v>147</v>
      </c>
      <c r="K10" s="156" t="s">
        <v>148</v>
      </c>
      <c r="L10" s="184">
        <v>6.5</v>
      </c>
      <c r="M10" s="184">
        <v>7.4</v>
      </c>
      <c r="N10" s="184">
        <v>6.2</v>
      </c>
      <c r="O10" s="184">
        <v>6.5</v>
      </c>
      <c r="P10" s="184">
        <v>6.5</v>
      </c>
      <c r="Q10" s="182"/>
      <c r="R10" s="185">
        <f>L10+M10+N10+O10+P10</f>
        <v>33.1</v>
      </c>
      <c r="S10" s="186">
        <f>R10*2</f>
        <v>66.2</v>
      </c>
      <c r="T10" s="187"/>
      <c r="U10" s="187"/>
    </row>
    <row r="11" spans="1:21" s="187" customFormat="1" ht="39" customHeight="1">
      <c r="A11" s="273"/>
      <c r="B11" s="273"/>
      <c r="C11" s="273"/>
      <c r="D11" s="86" t="s">
        <v>134</v>
      </c>
      <c r="E11" s="3" t="s">
        <v>135</v>
      </c>
      <c r="F11" s="2" t="s">
        <v>32</v>
      </c>
      <c r="G11" s="194" t="s">
        <v>149</v>
      </c>
      <c r="H11" s="154" t="s">
        <v>136</v>
      </c>
      <c r="I11" s="155" t="s">
        <v>137</v>
      </c>
      <c r="J11" s="155" t="s">
        <v>138</v>
      </c>
      <c r="K11" s="88" t="s">
        <v>139</v>
      </c>
      <c r="L11" s="379" t="s">
        <v>524</v>
      </c>
      <c r="M11" s="380"/>
      <c r="N11" s="380"/>
      <c r="O11" s="380"/>
      <c r="P11" s="380"/>
      <c r="Q11" s="380"/>
      <c r="R11" s="380"/>
      <c r="S11" s="381"/>
      <c r="T11" s="180"/>
      <c r="U11" s="180"/>
    </row>
    <row r="12" spans="1:21" s="187" customFormat="1" ht="36.75" customHeight="1">
      <c r="A12" s="273"/>
      <c r="B12" s="273"/>
      <c r="C12" s="273"/>
      <c r="D12" s="86" t="s">
        <v>252</v>
      </c>
      <c r="E12" s="3" t="s">
        <v>253</v>
      </c>
      <c r="F12" s="183" t="s">
        <v>32</v>
      </c>
      <c r="G12" s="87" t="s">
        <v>254</v>
      </c>
      <c r="H12" s="95" t="s">
        <v>255</v>
      </c>
      <c r="I12" s="91" t="s">
        <v>256</v>
      </c>
      <c r="J12" s="91" t="s">
        <v>62</v>
      </c>
      <c r="K12" s="155" t="s">
        <v>133</v>
      </c>
      <c r="L12" s="379" t="s">
        <v>524</v>
      </c>
      <c r="M12" s="380"/>
      <c r="N12" s="380"/>
      <c r="O12" s="380"/>
      <c r="P12" s="380"/>
      <c r="Q12" s="380"/>
      <c r="R12" s="380"/>
      <c r="S12" s="381"/>
      <c r="T12" s="180"/>
      <c r="U12" s="180"/>
    </row>
    <row r="13" spans="1:19" s="187" customFormat="1" ht="36.75" customHeight="1">
      <c r="A13" s="181"/>
      <c r="B13" s="182"/>
      <c r="C13" s="182"/>
      <c r="D13" s="142" t="s">
        <v>257</v>
      </c>
      <c r="E13" s="3" t="s">
        <v>258</v>
      </c>
      <c r="F13" s="5" t="s">
        <v>32</v>
      </c>
      <c r="G13" s="321" t="s">
        <v>259</v>
      </c>
      <c r="H13" s="92" t="s">
        <v>260</v>
      </c>
      <c r="I13" s="204" t="s">
        <v>261</v>
      </c>
      <c r="J13" s="204" t="s">
        <v>262</v>
      </c>
      <c r="K13" s="88" t="s">
        <v>196</v>
      </c>
      <c r="L13" s="379" t="s">
        <v>524</v>
      </c>
      <c r="M13" s="380"/>
      <c r="N13" s="380"/>
      <c r="O13" s="380"/>
      <c r="P13" s="380"/>
      <c r="Q13" s="380"/>
      <c r="R13" s="380"/>
      <c r="S13" s="381"/>
    </row>
    <row r="14" spans="1:19" s="180" customFormat="1" ht="21.75" customHeight="1">
      <c r="A14" s="344" t="s">
        <v>426</v>
      </c>
      <c r="B14" s="344"/>
      <c r="C14" s="344"/>
      <c r="D14" s="344"/>
      <c r="E14" s="344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</row>
    <row r="15" spans="1:19" s="180" customFormat="1" ht="35.25" customHeight="1">
      <c r="A15" s="244">
        <v>1</v>
      </c>
      <c r="B15" s="244"/>
      <c r="C15" s="244"/>
      <c r="D15" s="89" t="s">
        <v>271</v>
      </c>
      <c r="E15" s="3"/>
      <c r="F15" s="18" t="s">
        <v>42</v>
      </c>
      <c r="G15" s="87" t="s">
        <v>272</v>
      </c>
      <c r="H15" s="165" t="s">
        <v>273</v>
      </c>
      <c r="I15" s="155" t="s">
        <v>274</v>
      </c>
      <c r="J15" s="91" t="s">
        <v>38</v>
      </c>
      <c r="K15" s="192" t="s">
        <v>500</v>
      </c>
      <c r="L15" s="184">
        <v>7.3</v>
      </c>
      <c r="M15" s="184">
        <v>8.3</v>
      </c>
      <c r="N15" s="184">
        <v>7.1</v>
      </c>
      <c r="O15" s="184">
        <v>7.5</v>
      </c>
      <c r="P15" s="184">
        <v>7.4</v>
      </c>
      <c r="Q15" s="245"/>
      <c r="R15" s="185">
        <f>L15+M15+N15+O15+P15</f>
        <v>37.6</v>
      </c>
      <c r="S15" s="186">
        <f>R15*2</f>
        <v>75.2</v>
      </c>
    </row>
    <row r="16" spans="1:19" s="180" customFormat="1" ht="21" customHeight="1">
      <c r="A16" s="344" t="s">
        <v>427</v>
      </c>
      <c r="B16" s="344"/>
      <c r="C16" s="344"/>
      <c r="D16" s="344"/>
      <c r="E16" s="344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</row>
    <row r="17" spans="1:19" s="180" customFormat="1" ht="21" customHeight="1">
      <c r="A17" s="346" t="s">
        <v>72</v>
      </c>
      <c r="B17" s="346"/>
      <c r="C17" s="346"/>
      <c r="D17" s="346"/>
      <c r="E17" s="346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</row>
    <row r="18" spans="1:19" s="180" customFormat="1" ht="34.5" customHeight="1">
      <c r="A18" s="181">
        <v>1</v>
      </c>
      <c r="B18" s="244"/>
      <c r="C18" s="244"/>
      <c r="D18" s="86" t="s">
        <v>134</v>
      </c>
      <c r="E18" s="3" t="s">
        <v>135</v>
      </c>
      <c r="F18" s="2" t="s">
        <v>32</v>
      </c>
      <c r="G18" s="194" t="s">
        <v>141</v>
      </c>
      <c r="H18" s="154" t="s">
        <v>142</v>
      </c>
      <c r="I18" s="155" t="s">
        <v>137</v>
      </c>
      <c r="J18" s="155" t="s">
        <v>138</v>
      </c>
      <c r="K18" s="88" t="s">
        <v>139</v>
      </c>
      <c r="L18" s="184">
        <v>6.2</v>
      </c>
      <c r="M18" s="184">
        <v>6</v>
      </c>
      <c r="N18" s="184">
        <v>6.7</v>
      </c>
      <c r="O18" s="184">
        <v>6.7</v>
      </c>
      <c r="P18" s="184">
        <v>6.5</v>
      </c>
      <c r="Q18" s="245"/>
      <c r="R18" s="185">
        <f>L18+M18+N18+O18+P18</f>
        <v>32.099999999999994</v>
      </c>
      <c r="S18" s="186">
        <f>R18*2</f>
        <v>64.19999999999999</v>
      </c>
    </row>
    <row r="19" spans="1:19" s="180" customFormat="1" ht="34.5" customHeight="1">
      <c r="A19" s="205"/>
      <c r="B19" s="206"/>
      <c r="C19" s="206"/>
      <c r="D19" s="59"/>
      <c r="E19" s="60"/>
      <c r="F19" s="61"/>
      <c r="G19" s="207"/>
      <c r="H19" s="208"/>
      <c r="I19" s="108"/>
      <c r="J19" s="108"/>
      <c r="K19" s="209"/>
      <c r="L19" s="210"/>
      <c r="M19" s="210"/>
      <c r="N19" s="210"/>
      <c r="O19" s="210"/>
      <c r="P19" s="210"/>
      <c r="Q19" s="211"/>
      <c r="R19" s="212"/>
      <c r="S19" s="213"/>
    </row>
    <row r="20" spans="1:11" s="198" customFormat="1" ht="25.5" customHeight="1">
      <c r="A20" s="168"/>
      <c r="B20" s="168"/>
      <c r="C20" s="168"/>
      <c r="D20" s="168" t="s">
        <v>13</v>
      </c>
      <c r="E20" s="168"/>
      <c r="F20" s="168"/>
      <c r="G20" s="168"/>
      <c r="H20" s="168"/>
      <c r="J20" s="199"/>
      <c r="K20" s="1" t="s">
        <v>281</v>
      </c>
    </row>
    <row r="21" spans="1:11" s="201" customFormat="1" ht="25.5" customHeight="1">
      <c r="A21" s="167"/>
      <c r="B21" s="167"/>
      <c r="C21" s="167"/>
      <c r="D21" s="168" t="s">
        <v>14</v>
      </c>
      <c r="E21" s="167"/>
      <c r="F21" s="167"/>
      <c r="G21" s="167"/>
      <c r="H21" s="167"/>
      <c r="I21" s="200"/>
      <c r="J21" s="200"/>
      <c r="K21" s="1" t="s">
        <v>117</v>
      </c>
    </row>
    <row r="22" s="202" customFormat="1" ht="12.75"/>
    <row r="23" spans="1:12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</row>
  </sheetData>
  <sheetProtection/>
  <protectedRanges>
    <protectedRange sqref="K19" name="Диапазон1_3_1_1_3_11_1_1_3_1_3_1_1_1_1_4_2_1_2"/>
    <protectedRange sqref="K18" name="Диапазон1_3_1_1_3_11_1_1_3_1_3_1_1_1_1_4_2_1_1"/>
    <protectedRange sqref="K9" name="Диапазон1_3_1_1_3_11_1_1_3_1_3_1_1_1_1_1_2_1"/>
    <protectedRange sqref="K8" name="Диапазон1_3_1_1_3_11_1_1_3_1_3_1_1_1_1_4_2_2"/>
  </protectedRanges>
  <mergeCells count="28">
    <mergeCell ref="A16:S16"/>
    <mergeCell ref="A17:S17"/>
    <mergeCell ref="R5:R6"/>
    <mergeCell ref="S5:S6"/>
    <mergeCell ref="L12:S12"/>
    <mergeCell ref="L13:S13"/>
    <mergeCell ref="A14:S14"/>
    <mergeCell ref="M5:M6"/>
    <mergeCell ref="N5:N6"/>
    <mergeCell ref="O5:O6"/>
    <mergeCell ref="P5:P6"/>
    <mergeCell ref="Q5:Q6"/>
    <mergeCell ref="L11:S11"/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A7:S7"/>
    <mergeCell ref="H5:H6"/>
    <mergeCell ref="I5:I6"/>
    <mergeCell ref="K5:K6"/>
    <mergeCell ref="L5:L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W14"/>
  <sheetViews>
    <sheetView view="pageBreakPreview" zoomScale="75" zoomScaleNormal="75" zoomScaleSheetLayoutView="75" zoomScalePageLayoutView="0" workbookViewId="0" topLeftCell="A1">
      <selection activeCell="U9" sqref="U9"/>
    </sheetView>
  </sheetViews>
  <sheetFormatPr defaultColWidth="9.140625" defaultRowHeight="15"/>
  <cols>
    <col min="1" max="1" width="4.7109375" style="167" customWidth="1"/>
    <col min="2" max="3" width="6.140625" style="167" hidden="1" customWidth="1"/>
    <col min="4" max="4" width="15.57421875" style="167" customWidth="1"/>
    <col min="5" max="5" width="7.28125" style="167" customWidth="1"/>
    <col min="6" max="6" width="5.8515625" style="167" customWidth="1"/>
    <col min="7" max="7" width="34.7109375" style="167" customWidth="1"/>
    <col min="8" max="8" width="8.421875" style="167" customWidth="1"/>
    <col min="9" max="9" width="16.421875" style="167" customWidth="1"/>
    <col min="10" max="10" width="19.57421875" style="167" hidden="1" customWidth="1"/>
    <col min="11" max="11" width="22.28125" style="167" customWidth="1"/>
    <col min="12" max="16" width="11.7109375" style="167" customWidth="1"/>
    <col min="17" max="17" width="5.00390625" style="167" customWidth="1"/>
    <col min="18" max="18" width="9.28125" style="167" customWidth="1"/>
    <col min="19" max="21" width="11.8515625" style="167" customWidth="1"/>
    <col min="22" max="16384" width="9.140625" style="167" customWidth="1"/>
  </cols>
  <sheetData>
    <row r="1" spans="1:21" ht="48" customHeight="1">
      <c r="A1" s="360" t="s">
        <v>513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ht="12.75">
      <c r="A2" s="353" t="s">
        <v>17</v>
      </c>
      <c r="B2" s="353"/>
      <c r="C2" s="353"/>
      <c r="D2" s="353"/>
      <c r="E2" s="353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</row>
    <row r="3" spans="1:23" ht="12.75">
      <c r="A3" s="355" t="s">
        <v>526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168"/>
      <c r="W3" s="168"/>
    </row>
    <row r="4" spans="1:23" ht="30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168"/>
      <c r="W4" s="168"/>
    </row>
    <row r="5" spans="1:21" s="175" customFormat="1" ht="15" customHeight="1">
      <c r="A5" s="169" t="s">
        <v>124</v>
      </c>
      <c r="B5" s="170"/>
      <c r="C5" s="170"/>
      <c r="D5" s="171"/>
      <c r="E5" s="171"/>
      <c r="F5" s="171"/>
      <c r="G5" s="171"/>
      <c r="H5" s="171"/>
      <c r="I5" s="172"/>
      <c r="J5" s="172"/>
      <c r="K5" s="170"/>
      <c r="L5" s="173"/>
      <c r="M5" s="174"/>
      <c r="O5" s="173"/>
      <c r="P5" s="176"/>
      <c r="Q5" s="255" t="s">
        <v>437</v>
      </c>
      <c r="R5" s="255"/>
      <c r="S5" s="177"/>
      <c r="T5" s="177"/>
      <c r="U5" s="176"/>
    </row>
    <row r="6" spans="1:21" s="179" customFormat="1" ht="45" customHeight="1">
      <c r="A6" s="356" t="s">
        <v>31</v>
      </c>
      <c r="B6" s="357" t="s">
        <v>3</v>
      </c>
      <c r="C6" s="357" t="s">
        <v>4</v>
      </c>
      <c r="D6" s="351" t="s">
        <v>18</v>
      </c>
      <c r="E6" s="351" t="s">
        <v>6</v>
      </c>
      <c r="F6" s="356" t="s">
        <v>7</v>
      </c>
      <c r="G6" s="351" t="s">
        <v>19</v>
      </c>
      <c r="H6" s="351" t="s">
        <v>6</v>
      </c>
      <c r="I6" s="351" t="s">
        <v>9</v>
      </c>
      <c r="J6" s="243"/>
      <c r="K6" s="351" t="s">
        <v>11</v>
      </c>
      <c r="L6" s="348" t="s">
        <v>125</v>
      </c>
      <c r="M6" s="348" t="s">
        <v>126</v>
      </c>
      <c r="N6" s="348" t="s">
        <v>127</v>
      </c>
      <c r="O6" s="348" t="s">
        <v>128</v>
      </c>
      <c r="P6" s="348" t="s">
        <v>129</v>
      </c>
      <c r="Q6" s="349" t="s">
        <v>130</v>
      </c>
      <c r="R6" s="358" t="s">
        <v>152</v>
      </c>
      <c r="S6" s="359"/>
      <c r="T6" s="349" t="s">
        <v>153</v>
      </c>
      <c r="U6" s="349" t="s">
        <v>132</v>
      </c>
    </row>
    <row r="7" spans="1:21" s="179" customFormat="1" ht="39.75" customHeight="1">
      <c r="A7" s="356"/>
      <c r="B7" s="357"/>
      <c r="C7" s="357"/>
      <c r="D7" s="351"/>
      <c r="E7" s="351"/>
      <c r="F7" s="356"/>
      <c r="G7" s="351"/>
      <c r="H7" s="351"/>
      <c r="I7" s="351"/>
      <c r="J7" s="243"/>
      <c r="K7" s="351"/>
      <c r="L7" s="348"/>
      <c r="M7" s="348"/>
      <c r="N7" s="348"/>
      <c r="O7" s="348"/>
      <c r="P7" s="348"/>
      <c r="Q7" s="349"/>
      <c r="R7" s="215" t="s">
        <v>131</v>
      </c>
      <c r="S7" s="215" t="s">
        <v>30</v>
      </c>
      <c r="T7" s="349"/>
      <c r="U7" s="349"/>
    </row>
    <row r="8" spans="1:21" s="180" customFormat="1" ht="21" customHeight="1">
      <c r="A8" s="344" t="s">
        <v>428</v>
      </c>
      <c r="B8" s="344"/>
      <c r="C8" s="344"/>
      <c r="D8" s="344"/>
      <c r="E8" s="344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</row>
    <row r="9" spans="1:21" s="180" customFormat="1" ht="48" customHeight="1">
      <c r="A9" s="181">
        <f>RANK(U9,U$9:U$9,0)</f>
        <v>1</v>
      </c>
      <c r="B9" s="244"/>
      <c r="C9" s="244"/>
      <c r="D9" s="261" t="s">
        <v>155</v>
      </c>
      <c r="E9" s="3" t="s">
        <v>156</v>
      </c>
      <c r="F9" s="249" t="s">
        <v>32</v>
      </c>
      <c r="G9" s="217" t="s">
        <v>157</v>
      </c>
      <c r="H9" s="262" t="s">
        <v>158</v>
      </c>
      <c r="I9" s="91" t="s">
        <v>159</v>
      </c>
      <c r="J9" s="218" t="s">
        <v>62</v>
      </c>
      <c r="K9" s="161" t="s">
        <v>160</v>
      </c>
      <c r="L9" s="184">
        <v>7</v>
      </c>
      <c r="M9" s="184">
        <v>7</v>
      </c>
      <c r="N9" s="184">
        <v>7.4</v>
      </c>
      <c r="O9" s="184">
        <v>6.4</v>
      </c>
      <c r="P9" s="184">
        <v>6.7</v>
      </c>
      <c r="Q9" s="245"/>
      <c r="R9" s="185">
        <f>L9+M9+N9+O9+P9</f>
        <v>34.5</v>
      </c>
      <c r="S9" s="186">
        <f>R9*2</f>
        <v>69</v>
      </c>
      <c r="T9" s="186">
        <v>65.769</v>
      </c>
      <c r="U9" s="186">
        <f>(S9+T9)/2</f>
        <v>67.3845</v>
      </c>
    </row>
    <row r="10" spans="1:21" s="180" customFormat="1" ht="33" customHeight="1">
      <c r="A10" s="206"/>
      <c r="B10" s="206"/>
      <c r="C10" s="206"/>
      <c r="D10" s="59"/>
      <c r="E10" s="60"/>
      <c r="F10" s="61"/>
      <c r="G10" s="119"/>
      <c r="H10" s="208"/>
      <c r="I10" s="216"/>
      <c r="J10" s="216"/>
      <c r="K10" s="209"/>
      <c r="L10" s="210"/>
      <c r="M10" s="210"/>
      <c r="N10" s="210"/>
      <c r="O10" s="210"/>
      <c r="P10" s="210"/>
      <c r="Q10" s="211"/>
      <c r="R10" s="212"/>
      <c r="S10" s="212"/>
      <c r="T10" s="212"/>
      <c r="U10" s="213"/>
    </row>
    <row r="11" spans="1:11" s="198" customFormat="1" ht="25.5" customHeight="1">
      <c r="A11" s="168"/>
      <c r="B11" s="168"/>
      <c r="C11" s="168"/>
      <c r="D11" s="168" t="s">
        <v>13</v>
      </c>
      <c r="E11" s="168"/>
      <c r="F11" s="168"/>
      <c r="G11" s="168"/>
      <c r="H11" s="168"/>
      <c r="J11" s="199"/>
      <c r="K11" s="1" t="s">
        <v>281</v>
      </c>
    </row>
    <row r="12" spans="1:11" s="201" customFormat="1" ht="25.5" customHeight="1">
      <c r="A12" s="167"/>
      <c r="B12" s="167"/>
      <c r="C12" s="167"/>
      <c r="D12" s="168" t="s">
        <v>14</v>
      </c>
      <c r="E12" s="167"/>
      <c r="F12" s="167"/>
      <c r="G12" s="167"/>
      <c r="H12" s="167"/>
      <c r="I12" s="200"/>
      <c r="J12" s="200"/>
      <c r="K12" s="1" t="s">
        <v>117</v>
      </c>
    </row>
    <row r="13" s="202" customFormat="1" ht="12.75"/>
    <row r="14" spans="1:12" ht="12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</sheetData>
  <sheetProtection/>
  <protectedRanges>
    <protectedRange sqref="K10" name="Диапазон1_3_1_1_3_11_1_1_3_1_3_1_1_1_1_3_3_3_1"/>
  </protectedRanges>
  <mergeCells count="23">
    <mergeCell ref="A8:U8"/>
    <mergeCell ref="O6:O7"/>
    <mergeCell ref="P6:P7"/>
    <mergeCell ref="Q6:Q7"/>
    <mergeCell ref="R6:S6"/>
    <mergeCell ref="T6:T7"/>
    <mergeCell ref="U6:U7"/>
    <mergeCell ref="H6:H7"/>
    <mergeCell ref="I6:I7"/>
    <mergeCell ref="K6:K7"/>
    <mergeCell ref="L6:L7"/>
    <mergeCell ref="M6:M7"/>
    <mergeCell ref="N6:N7"/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Z21"/>
  <sheetViews>
    <sheetView view="pageBreakPreview" zoomScale="75" zoomScaleNormal="50" zoomScaleSheetLayoutView="75" zoomScalePageLayoutView="0" workbookViewId="0" topLeftCell="A2">
      <selection activeCell="A6" sqref="A6:Z6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5.5" customHeight="1">
      <c r="A2" s="361" t="s">
        <v>282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429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528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3" s="36" customFormat="1" ht="12.75">
      <c r="A7" s="6" t="s">
        <v>114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255" t="s">
        <v>437</v>
      </c>
      <c r="W7" s="6"/>
    </row>
    <row r="8" spans="1:26" s="45" customFormat="1" ht="19.5" customHeight="1">
      <c r="A8" s="367" t="s">
        <v>31</v>
      </c>
      <c r="B8" s="368" t="s">
        <v>3</v>
      </c>
      <c r="C8" s="369" t="s">
        <v>4</v>
      </c>
      <c r="D8" s="371" t="s">
        <v>18</v>
      </c>
      <c r="E8" s="371" t="s">
        <v>6</v>
      </c>
      <c r="F8" s="367" t="s">
        <v>7</v>
      </c>
      <c r="G8" s="371" t="s">
        <v>19</v>
      </c>
      <c r="H8" s="371" t="s">
        <v>6</v>
      </c>
      <c r="I8" s="371" t="s">
        <v>9</v>
      </c>
      <c r="J8" s="114"/>
      <c r="K8" s="371" t="s">
        <v>11</v>
      </c>
      <c r="L8" s="366" t="s">
        <v>20</v>
      </c>
      <c r="M8" s="366"/>
      <c r="N8" s="366"/>
      <c r="O8" s="366" t="s">
        <v>21</v>
      </c>
      <c r="P8" s="366"/>
      <c r="Q8" s="366"/>
      <c r="R8" s="366" t="s">
        <v>22</v>
      </c>
      <c r="S8" s="366"/>
      <c r="T8" s="366"/>
      <c r="U8" s="373" t="s">
        <v>23</v>
      </c>
      <c r="V8" s="369" t="s">
        <v>24</v>
      </c>
      <c r="W8" s="367" t="s">
        <v>25</v>
      </c>
      <c r="X8" s="368" t="s">
        <v>26</v>
      </c>
      <c r="Y8" s="372" t="s">
        <v>27</v>
      </c>
      <c r="Z8" s="372" t="s">
        <v>28</v>
      </c>
    </row>
    <row r="9" spans="1:26" s="45" customFormat="1" ht="39.75" customHeight="1">
      <c r="A9" s="367"/>
      <c r="B9" s="368"/>
      <c r="C9" s="370"/>
      <c r="D9" s="371"/>
      <c r="E9" s="371"/>
      <c r="F9" s="367"/>
      <c r="G9" s="371"/>
      <c r="H9" s="371"/>
      <c r="I9" s="371"/>
      <c r="J9" s="114"/>
      <c r="K9" s="371"/>
      <c r="L9" s="46" t="s">
        <v>29</v>
      </c>
      <c r="M9" s="47" t="s">
        <v>30</v>
      </c>
      <c r="N9" s="48" t="s">
        <v>31</v>
      </c>
      <c r="O9" s="46" t="s">
        <v>29</v>
      </c>
      <c r="P9" s="47" t="s">
        <v>30</v>
      </c>
      <c r="Q9" s="48" t="s">
        <v>31</v>
      </c>
      <c r="R9" s="46" t="s">
        <v>29</v>
      </c>
      <c r="S9" s="47" t="s">
        <v>30</v>
      </c>
      <c r="T9" s="48" t="s">
        <v>31</v>
      </c>
      <c r="U9" s="374"/>
      <c r="V9" s="370"/>
      <c r="W9" s="367"/>
      <c r="X9" s="368"/>
      <c r="Y9" s="372"/>
      <c r="Z9" s="372"/>
    </row>
    <row r="10" spans="1:26" s="37" customFormat="1" ht="33" customHeight="1">
      <c r="A10" s="49">
        <f aca="true" t="shared" si="0" ref="A10:A16">RANK(Y10,Y$10:Y$16,0)</f>
        <v>1</v>
      </c>
      <c r="B10" s="50"/>
      <c r="C10" s="115" t="s">
        <v>431</v>
      </c>
      <c r="D10" s="86" t="s">
        <v>297</v>
      </c>
      <c r="E10" s="3" t="s">
        <v>298</v>
      </c>
      <c r="F10" s="2" t="s">
        <v>63</v>
      </c>
      <c r="G10" s="94" t="s">
        <v>299</v>
      </c>
      <c r="H10" s="154" t="s">
        <v>300</v>
      </c>
      <c r="I10" s="158" t="s">
        <v>301</v>
      </c>
      <c r="J10" s="159" t="s">
        <v>38</v>
      </c>
      <c r="K10" s="88" t="s">
        <v>302</v>
      </c>
      <c r="L10" s="51">
        <v>268</v>
      </c>
      <c r="M10" s="52">
        <f aca="true" t="shared" si="1" ref="M10:M16">L10/3.8</f>
        <v>70.52631578947368</v>
      </c>
      <c r="N10" s="53">
        <f aca="true" t="shared" si="2" ref="N10:N16">RANK(M10,M$10:M$16,0)</f>
        <v>1</v>
      </c>
      <c r="O10" s="51">
        <v>272.5</v>
      </c>
      <c r="P10" s="52">
        <f aca="true" t="shared" si="3" ref="P10:P16">O10/3.8</f>
        <v>71.71052631578948</v>
      </c>
      <c r="Q10" s="53">
        <f aca="true" t="shared" si="4" ref="Q10:Q16">RANK(P10,P$10:P$16,0)</f>
        <v>1</v>
      </c>
      <c r="R10" s="51">
        <v>270</v>
      </c>
      <c r="S10" s="52">
        <f aca="true" t="shared" si="5" ref="S10:S16">R10/3.8</f>
        <v>71.05263157894737</v>
      </c>
      <c r="T10" s="53">
        <f aca="true" t="shared" si="6" ref="T10:T16">RANK(S10,S$10:S$16,0)</f>
        <v>1</v>
      </c>
      <c r="U10" s="53"/>
      <c r="V10" s="53"/>
      <c r="W10" s="51">
        <f aca="true" t="shared" si="7" ref="W10:W16">L10+O10+R10</f>
        <v>810.5</v>
      </c>
      <c r="X10" s="54"/>
      <c r="Y10" s="84">
        <f aca="true" t="shared" si="8" ref="Y10:Y16">ROUND(SUM(M10,P10,S10)/3,3)-IF($U10=1,2,IF($U10=2,1.5,0))</f>
        <v>71.096</v>
      </c>
      <c r="Z10" s="55" t="s">
        <v>32</v>
      </c>
    </row>
    <row r="11" spans="1:26" s="37" customFormat="1" ht="33" customHeight="1">
      <c r="A11" s="49">
        <f t="shared" si="0"/>
        <v>2</v>
      </c>
      <c r="B11" s="50"/>
      <c r="C11" s="115" t="s">
        <v>433</v>
      </c>
      <c r="D11" s="86" t="s">
        <v>283</v>
      </c>
      <c r="E11" s="3" t="s">
        <v>284</v>
      </c>
      <c r="F11" s="2" t="s">
        <v>63</v>
      </c>
      <c r="G11" s="194" t="s">
        <v>285</v>
      </c>
      <c r="H11" s="157" t="s">
        <v>286</v>
      </c>
      <c r="I11" s="156" t="s">
        <v>50</v>
      </c>
      <c r="J11" s="155" t="s">
        <v>287</v>
      </c>
      <c r="K11" s="88" t="s">
        <v>233</v>
      </c>
      <c r="L11" s="51">
        <v>265.5</v>
      </c>
      <c r="M11" s="52">
        <f t="shared" si="1"/>
        <v>69.86842105263158</v>
      </c>
      <c r="N11" s="53">
        <f t="shared" si="2"/>
        <v>2</v>
      </c>
      <c r="O11" s="51">
        <v>255.5</v>
      </c>
      <c r="P11" s="52">
        <f t="shared" si="3"/>
        <v>67.23684210526316</v>
      </c>
      <c r="Q11" s="53">
        <f t="shared" si="4"/>
        <v>2</v>
      </c>
      <c r="R11" s="51">
        <v>263.5</v>
      </c>
      <c r="S11" s="52">
        <f t="shared" si="5"/>
        <v>69.3421052631579</v>
      </c>
      <c r="T11" s="53">
        <f t="shared" si="6"/>
        <v>2</v>
      </c>
      <c r="U11" s="53"/>
      <c r="V11" s="53"/>
      <c r="W11" s="51">
        <f t="shared" si="7"/>
        <v>784.5</v>
      </c>
      <c r="X11" s="54"/>
      <c r="Y11" s="84">
        <f t="shared" si="8"/>
        <v>68.816</v>
      </c>
      <c r="Z11" s="55" t="s">
        <v>32</v>
      </c>
    </row>
    <row r="12" spans="1:26" s="37" customFormat="1" ht="33" customHeight="1">
      <c r="A12" s="49">
        <f t="shared" si="0"/>
        <v>3</v>
      </c>
      <c r="B12" s="50"/>
      <c r="C12" s="115" t="s">
        <v>432</v>
      </c>
      <c r="D12" s="86" t="s">
        <v>493</v>
      </c>
      <c r="E12" s="3" t="s">
        <v>294</v>
      </c>
      <c r="F12" s="2" t="s">
        <v>32</v>
      </c>
      <c r="G12" s="231" t="s">
        <v>527</v>
      </c>
      <c r="H12" s="90" t="s">
        <v>296</v>
      </c>
      <c r="I12" s="156" t="s">
        <v>50</v>
      </c>
      <c r="J12" s="195" t="s">
        <v>287</v>
      </c>
      <c r="K12" s="88" t="s">
        <v>233</v>
      </c>
      <c r="L12" s="51">
        <v>257.5</v>
      </c>
      <c r="M12" s="52">
        <f t="shared" si="1"/>
        <v>67.76315789473685</v>
      </c>
      <c r="N12" s="53">
        <f t="shared" si="2"/>
        <v>3</v>
      </c>
      <c r="O12" s="51">
        <v>251.5</v>
      </c>
      <c r="P12" s="52">
        <f t="shared" si="3"/>
        <v>66.1842105263158</v>
      </c>
      <c r="Q12" s="53">
        <f t="shared" si="4"/>
        <v>4</v>
      </c>
      <c r="R12" s="51">
        <v>255</v>
      </c>
      <c r="S12" s="52">
        <f t="shared" si="5"/>
        <v>67.10526315789474</v>
      </c>
      <c r="T12" s="53">
        <f t="shared" si="6"/>
        <v>3</v>
      </c>
      <c r="U12" s="53"/>
      <c r="V12" s="53"/>
      <c r="W12" s="51">
        <f t="shared" si="7"/>
        <v>764</v>
      </c>
      <c r="X12" s="54"/>
      <c r="Y12" s="84">
        <f t="shared" si="8"/>
        <v>67.018</v>
      </c>
      <c r="Z12" s="55" t="s">
        <v>32</v>
      </c>
    </row>
    <row r="13" spans="1:26" s="37" customFormat="1" ht="33" customHeight="1">
      <c r="A13" s="49">
        <f t="shared" si="0"/>
        <v>4</v>
      </c>
      <c r="B13" s="50"/>
      <c r="C13" s="115" t="s">
        <v>430</v>
      </c>
      <c r="D13" s="86" t="s">
        <v>202</v>
      </c>
      <c r="E13" s="3" t="s">
        <v>203</v>
      </c>
      <c r="F13" s="322" t="s">
        <v>32</v>
      </c>
      <c r="G13" s="190" t="s">
        <v>210</v>
      </c>
      <c r="H13" s="203" t="s">
        <v>211</v>
      </c>
      <c r="I13" s="228" t="s">
        <v>204</v>
      </c>
      <c r="J13" s="91" t="s">
        <v>38</v>
      </c>
      <c r="K13" s="88" t="s">
        <v>205</v>
      </c>
      <c r="L13" s="51">
        <v>248.5</v>
      </c>
      <c r="M13" s="52">
        <f t="shared" si="1"/>
        <v>65.39473684210526</v>
      </c>
      <c r="N13" s="53">
        <f t="shared" si="2"/>
        <v>6</v>
      </c>
      <c r="O13" s="51">
        <v>253.5</v>
      </c>
      <c r="P13" s="52">
        <f t="shared" si="3"/>
        <v>66.71052631578948</v>
      </c>
      <c r="Q13" s="53">
        <f t="shared" si="4"/>
        <v>3</v>
      </c>
      <c r="R13" s="51">
        <v>253.5</v>
      </c>
      <c r="S13" s="52">
        <f t="shared" si="5"/>
        <v>66.71052631578948</v>
      </c>
      <c r="T13" s="53">
        <f t="shared" si="6"/>
        <v>4</v>
      </c>
      <c r="U13" s="53"/>
      <c r="V13" s="53"/>
      <c r="W13" s="51">
        <f t="shared" si="7"/>
        <v>755.5</v>
      </c>
      <c r="X13" s="54"/>
      <c r="Y13" s="84">
        <f t="shared" si="8"/>
        <v>66.272</v>
      </c>
      <c r="Z13" s="55" t="s">
        <v>32</v>
      </c>
    </row>
    <row r="14" spans="1:26" s="37" customFormat="1" ht="33" customHeight="1">
      <c r="A14" s="49">
        <f t="shared" si="0"/>
        <v>5</v>
      </c>
      <c r="B14" s="50"/>
      <c r="C14" s="115" t="s">
        <v>434</v>
      </c>
      <c r="D14" s="89" t="s">
        <v>303</v>
      </c>
      <c r="E14" s="3" t="s">
        <v>304</v>
      </c>
      <c r="F14" s="18" t="s">
        <v>32</v>
      </c>
      <c r="G14" s="87" t="s">
        <v>305</v>
      </c>
      <c r="H14" s="162" t="s">
        <v>306</v>
      </c>
      <c r="I14" s="91" t="s">
        <v>307</v>
      </c>
      <c r="J14" s="155" t="s">
        <v>62</v>
      </c>
      <c r="K14" s="88" t="s">
        <v>233</v>
      </c>
      <c r="L14" s="51">
        <v>253</v>
      </c>
      <c r="M14" s="52">
        <f t="shared" si="1"/>
        <v>66.57894736842105</v>
      </c>
      <c r="N14" s="53">
        <f t="shared" si="2"/>
        <v>4</v>
      </c>
      <c r="O14" s="51">
        <v>245</v>
      </c>
      <c r="P14" s="52">
        <f t="shared" si="3"/>
        <v>64.47368421052632</v>
      </c>
      <c r="Q14" s="53">
        <f t="shared" si="4"/>
        <v>6</v>
      </c>
      <c r="R14" s="51">
        <v>251.5</v>
      </c>
      <c r="S14" s="52">
        <f t="shared" si="5"/>
        <v>66.1842105263158</v>
      </c>
      <c r="T14" s="53">
        <f t="shared" si="6"/>
        <v>6</v>
      </c>
      <c r="U14" s="53"/>
      <c r="V14" s="53"/>
      <c r="W14" s="51">
        <f t="shared" si="7"/>
        <v>749.5</v>
      </c>
      <c r="X14" s="54"/>
      <c r="Y14" s="84">
        <f t="shared" si="8"/>
        <v>65.746</v>
      </c>
      <c r="Z14" s="55">
        <v>1</v>
      </c>
    </row>
    <row r="15" spans="1:26" s="37" customFormat="1" ht="33" customHeight="1">
      <c r="A15" s="49">
        <f t="shared" si="0"/>
        <v>6</v>
      </c>
      <c r="B15" s="50"/>
      <c r="C15" s="115" t="s">
        <v>435</v>
      </c>
      <c r="D15" s="86" t="s">
        <v>288</v>
      </c>
      <c r="E15" s="3" t="s">
        <v>289</v>
      </c>
      <c r="F15" s="2">
        <v>1</v>
      </c>
      <c r="G15" s="231" t="s">
        <v>310</v>
      </c>
      <c r="H15" s="95" t="s">
        <v>311</v>
      </c>
      <c r="I15" s="91" t="s">
        <v>312</v>
      </c>
      <c r="J15" s="91" t="s">
        <v>38</v>
      </c>
      <c r="K15" s="88" t="s">
        <v>57</v>
      </c>
      <c r="L15" s="51">
        <v>247.5</v>
      </c>
      <c r="M15" s="52">
        <f t="shared" si="1"/>
        <v>65.13157894736842</v>
      </c>
      <c r="N15" s="53">
        <f t="shared" si="2"/>
        <v>7</v>
      </c>
      <c r="O15" s="51">
        <v>245</v>
      </c>
      <c r="P15" s="52">
        <f t="shared" si="3"/>
        <v>64.47368421052632</v>
      </c>
      <c r="Q15" s="53">
        <f t="shared" si="4"/>
        <v>6</v>
      </c>
      <c r="R15" s="51">
        <v>253.5</v>
      </c>
      <c r="S15" s="52">
        <f t="shared" si="5"/>
        <v>66.71052631578948</v>
      </c>
      <c r="T15" s="53">
        <f t="shared" si="6"/>
        <v>4</v>
      </c>
      <c r="U15" s="53"/>
      <c r="V15" s="53"/>
      <c r="W15" s="51">
        <f t="shared" si="7"/>
        <v>746</v>
      </c>
      <c r="X15" s="54"/>
      <c r="Y15" s="84">
        <f t="shared" si="8"/>
        <v>65.439</v>
      </c>
      <c r="Z15" s="55">
        <v>1</v>
      </c>
    </row>
    <row r="16" spans="1:26" s="37" customFormat="1" ht="33" customHeight="1">
      <c r="A16" s="49">
        <f t="shared" si="0"/>
        <v>7</v>
      </c>
      <c r="B16" s="50"/>
      <c r="C16" s="115" t="s">
        <v>224</v>
      </c>
      <c r="D16" s="86" t="s">
        <v>288</v>
      </c>
      <c r="E16" s="3" t="s">
        <v>289</v>
      </c>
      <c r="F16" s="32">
        <v>1</v>
      </c>
      <c r="G16" s="231" t="s">
        <v>290</v>
      </c>
      <c r="H16" s="95" t="s">
        <v>291</v>
      </c>
      <c r="I16" s="91" t="s">
        <v>292</v>
      </c>
      <c r="J16" s="91" t="s">
        <v>38</v>
      </c>
      <c r="K16" s="88" t="s">
        <v>57</v>
      </c>
      <c r="L16" s="51">
        <v>251</v>
      </c>
      <c r="M16" s="52">
        <f t="shared" si="1"/>
        <v>66.05263157894737</v>
      </c>
      <c r="N16" s="53">
        <f t="shared" si="2"/>
        <v>5</v>
      </c>
      <c r="O16" s="51">
        <v>250</v>
      </c>
      <c r="P16" s="52">
        <f t="shared" si="3"/>
        <v>65.78947368421053</v>
      </c>
      <c r="Q16" s="53">
        <f t="shared" si="4"/>
        <v>5</v>
      </c>
      <c r="R16" s="51">
        <v>244.5</v>
      </c>
      <c r="S16" s="52">
        <f t="shared" si="5"/>
        <v>64.3421052631579</v>
      </c>
      <c r="T16" s="53">
        <f t="shared" si="6"/>
        <v>7</v>
      </c>
      <c r="U16" s="53"/>
      <c r="V16" s="53"/>
      <c r="W16" s="51">
        <f t="shared" si="7"/>
        <v>745.5</v>
      </c>
      <c r="X16" s="54"/>
      <c r="Y16" s="84">
        <f t="shared" si="8"/>
        <v>65.395</v>
      </c>
      <c r="Z16" s="55">
        <v>1</v>
      </c>
    </row>
    <row r="17" spans="1:26" s="37" customFormat="1" ht="33" customHeight="1">
      <c r="A17" s="102"/>
      <c r="B17" s="57"/>
      <c r="C17" s="120"/>
      <c r="D17" s="59"/>
      <c r="E17" s="60"/>
      <c r="F17" s="61"/>
      <c r="G17" s="122"/>
      <c r="H17" s="123"/>
      <c r="I17" s="107"/>
      <c r="J17" s="107"/>
      <c r="K17" s="108"/>
      <c r="L17" s="109"/>
      <c r="M17" s="110"/>
      <c r="N17" s="111"/>
      <c r="O17" s="109"/>
      <c r="P17" s="110"/>
      <c r="Q17" s="111"/>
      <c r="R17" s="109"/>
      <c r="S17" s="110"/>
      <c r="T17" s="111"/>
      <c r="U17" s="111"/>
      <c r="V17" s="111"/>
      <c r="W17" s="109"/>
      <c r="X17" s="112"/>
      <c r="Y17" s="67"/>
      <c r="Z17" s="113"/>
    </row>
    <row r="18" spans="1:25" ht="30" customHeight="1">
      <c r="A18" s="1"/>
      <c r="B18" s="1"/>
      <c r="C18" s="1"/>
      <c r="D18" s="1" t="s">
        <v>13</v>
      </c>
      <c r="E18" s="1"/>
      <c r="F18" s="1"/>
      <c r="G18" s="1"/>
      <c r="H18" s="1"/>
      <c r="I18" s="1" t="s">
        <v>281</v>
      </c>
      <c r="J18" s="1"/>
      <c r="K18" s="70"/>
      <c r="L18" s="71"/>
      <c r="M18" s="70"/>
      <c r="N18" s="1"/>
      <c r="O18" s="72"/>
      <c r="P18" s="73"/>
      <c r="Q18" s="1"/>
      <c r="R18" s="72"/>
      <c r="S18" s="73"/>
      <c r="T18" s="1"/>
      <c r="U18" s="1"/>
      <c r="V18" s="1"/>
      <c r="W18" s="1"/>
      <c r="X18" s="1"/>
      <c r="Y18" s="73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117</v>
      </c>
      <c r="J19" s="1"/>
      <c r="K19" s="70"/>
      <c r="L19" s="71"/>
      <c r="M19" s="74"/>
      <c r="O19" s="72"/>
      <c r="P19" s="73"/>
      <c r="Q19" s="1"/>
      <c r="R19" s="72"/>
      <c r="S19" s="73"/>
      <c r="T19" s="1"/>
      <c r="U19" s="1"/>
      <c r="V19" s="1"/>
      <c r="W19" s="1"/>
      <c r="X19" s="1"/>
      <c r="Y19" s="73"/>
    </row>
    <row r="20" spans="11:13" ht="12.75">
      <c r="K20" s="70"/>
      <c r="L20" s="71"/>
      <c r="M20" s="70"/>
    </row>
    <row r="21" spans="11:13" ht="12.75">
      <c r="K21" s="70"/>
      <c r="L21" s="71"/>
      <c r="M21" s="70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9"/>
  <sheetViews>
    <sheetView view="pageBreakPreview" zoomScale="75" zoomScaleNormal="50" zoomScaleSheetLayoutView="75" zoomScalePageLayoutView="0" workbookViewId="0" topLeftCell="A2">
      <selection activeCell="A6" sqref="A6:Z6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6.14062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1.0039062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26" width="9.140625" style="38" customWidth="1"/>
    <col min="27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0" customHeight="1">
      <c r="A2" s="361" t="s">
        <v>313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436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528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5" ht="18.7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</row>
    <row r="8" spans="1:23" s="36" customFormat="1" ht="12.75">
      <c r="A8" s="169" t="s">
        <v>124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437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69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240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68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240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68"/>
      <c r="Y10" s="372"/>
      <c r="Z10" s="372"/>
    </row>
    <row r="11" spans="1:26" s="37" customFormat="1" ht="33" customHeight="1">
      <c r="A11" s="49">
        <f>RANK(Y11,Y$11:Y$14,0)</f>
        <v>1</v>
      </c>
      <c r="B11" s="50"/>
      <c r="C11" s="141"/>
      <c r="D11" s="89" t="s">
        <v>327</v>
      </c>
      <c r="E11" s="3" t="s">
        <v>328</v>
      </c>
      <c r="F11" s="18" t="s">
        <v>63</v>
      </c>
      <c r="G11" s="87" t="s">
        <v>329</v>
      </c>
      <c r="H11" s="165" t="s">
        <v>330</v>
      </c>
      <c r="I11" s="156" t="s">
        <v>50</v>
      </c>
      <c r="J11" s="155" t="s">
        <v>287</v>
      </c>
      <c r="K11" s="88" t="s">
        <v>233</v>
      </c>
      <c r="L11" s="51">
        <v>267</v>
      </c>
      <c r="M11" s="52">
        <f>L11/3.8</f>
        <v>70.26315789473685</v>
      </c>
      <c r="N11" s="53">
        <f>RANK(M11,M$11:M$14,0)</f>
        <v>1</v>
      </c>
      <c r="O11" s="51">
        <v>269</v>
      </c>
      <c r="P11" s="52">
        <f>O11/3.8</f>
        <v>70.78947368421053</v>
      </c>
      <c r="Q11" s="53">
        <f>RANK(P11,P$11:P$14,0)</f>
        <v>1</v>
      </c>
      <c r="R11" s="51">
        <v>268</v>
      </c>
      <c r="S11" s="52">
        <f>R11/3.8</f>
        <v>70.52631578947368</v>
      </c>
      <c r="T11" s="53">
        <f>RANK(S11,S$11:S$14,0)</f>
        <v>1</v>
      </c>
      <c r="U11" s="53"/>
      <c r="V11" s="53"/>
      <c r="W11" s="51">
        <f>L11+O11+R11</f>
        <v>804</v>
      </c>
      <c r="X11" s="54"/>
      <c r="Y11" s="84">
        <f>ROUND(SUM(M11,P11,S11)/3,3)-IF($U11=1,0.5,IF($U11=2,1.5,0))</f>
        <v>70.526</v>
      </c>
      <c r="Z11" s="55" t="s">
        <v>32</v>
      </c>
    </row>
    <row r="12" spans="1:26" s="37" customFormat="1" ht="33" customHeight="1">
      <c r="A12" s="49">
        <f>RANK(Y12,Y$11:Y$14,0)</f>
        <v>2</v>
      </c>
      <c r="B12" s="50"/>
      <c r="C12" s="141"/>
      <c r="D12" s="86" t="s">
        <v>257</v>
      </c>
      <c r="E12" s="3" t="s">
        <v>258</v>
      </c>
      <c r="F12" s="5" t="s">
        <v>32</v>
      </c>
      <c r="G12" s="94" t="s">
        <v>325</v>
      </c>
      <c r="H12" s="90" t="s">
        <v>326</v>
      </c>
      <c r="I12" s="159"/>
      <c r="J12" s="159" t="s">
        <v>262</v>
      </c>
      <c r="K12" s="88" t="s">
        <v>233</v>
      </c>
      <c r="L12" s="51">
        <v>253</v>
      </c>
      <c r="M12" s="52">
        <f>L12/3.8</f>
        <v>66.57894736842105</v>
      </c>
      <c r="N12" s="53">
        <f>RANK(M12,M$11:M$14,0)</f>
        <v>2</v>
      </c>
      <c r="O12" s="51">
        <v>258.5</v>
      </c>
      <c r="P12" s="52">
        <f>O12/3.8</f>
        <v>68.02631578947368</v>
      </c>
      <c r="Q12" s="53">
        <f>RANK(P12,P$11:P$14,0)</f>
        <v>2</v>
      </c>
      <c r="R12" s="51">
        <v>256</v>
      </c>
      <c r="S12" s="52">
        <f>R12/3.8</f>
        <v>67.36842105263158</v>
      </c>
      <c r="T12" s="53">
        <f>RANK(S12,S$11:S$14,0)</f>
        <v>2</v>
      </c>
      <c r="U12" s="53"/>
      <c r="V12" s="53"/>
      <c r="W12" s="51">
        <f>L12+O12+R12</f>
        <v>767.5</v>
      </c>
      <c r="X12" s="54"/>
      <c r="Y12" s="84">
        <f>ROUND(SUM(M12,P12,S12)/3,3)-IF($U12=1,0.5,IF($U12=2,1.5,0))</f>
        <v>67.325</v>
      </c>
      <c r="Z12" s="55" t="s">
        <v>32</v>
      </c>
    </row>
    <row r="13" spans="1:26" s="37" customFormat="1" ht="33" customHeight="1">
      <c r="A13" s="49">
        <f>RANK(Y13,Y$11:Y$14,0)</f>
        <v>3</v>
      </c>
      <c r="B13" s="50"/>
      <c r="C13" s="141"/>
      <c r="D13" s="86" t="s">
        <v>316</v>
      </c>
      <c r="E13" s="3" t="s">
        <v>317</v>
      </c>
      <c r="F13" s="5" t="s">
        <v>32</v>
      </c>
      <c r="G13" s="264" t="s">
        <v>318</v>
      </c>
      <c r="H13" s="219" t="s">
        <v>319</v>
      </c>
      <c r="I13" s="156" t="s">
        <v>50</v>
      </c>
      <c r="J13" s="155" t="s">
        <v>287</v>
      </c>
      <c r="K13" s="88" t="s">
        <v>233</v>
      </c>
      <c r="L13" s="51">
        <v>251</v>
      </c>
      <c r="M13" s="52">
        <f>L13/3.8</f>
        <v>66.05263157894737</v>
      </c>
      <c r="N13" s="53">
        <f>RANK(M13,M$11:M$14,0)</f>
        <v>3</v>
      </c>
      <c r="O13" s="51">
        <v>257</v>
      </c>
      <c r="P13" s="52">
        <f>O13/3.8</f>
        <v>67.63157894736842</v>
      </c>
      <c r="Q13" s="53">
        <f>RANK(P13,P$11:P$14,0)</f>
        <v>3</v>
      </c>
      <c r="R13" s="51">
        <v>251.5</v>
      </c>
      <c r="S13" s="52">
        <f>R13/3.8</f>
        <v>66.1842105263158</v>
      </c>
      <c r="T13" s="53">
        <f>RANK(S13,S$11:S$14,0)</f>
        <v>3</v>
      </c>
      <c r="U13" s="53"/>
      <c r="V13" s="53"/>
      <c r="W13" s="51">
        <f>L13+O13+R13</f>
        <v>759.5</v>
      </c>
      <c r="X13" s="54"/>
      <c r="Y13" s="84">
        <f>ROUND(SUM(M13,P13,S13)/3,3)-IF($U13=1,0.5,IF($U13=2,1.5,0))</f>
        <v>66.623</v>
      </c>
      <c r="Z13" s="55" t="s">
        <v>32</v>
      </c>
    </row>
    <row r="14" spans="1:26" s="37" customFormat="1" ht="33" customHeight="1">
      <c r="A14" s="49">
        <f>RANK(Y14,Y$11:Y$14,0)</f>
        <v>4</v>
      </c>
      <c r="B14" s="50"/>
      <c r="C14" s="141"/>
      <c r="D14" s="261" t="s">
        <v>263</v>
      </c>
      <c r="E14" s="3" t="s">
        <v>156</v>
      </c>
      <c r="F14" s="249" t="s">
        <v>32</v>
      </c>
      <c r="G14" s="217" t="s">
        <v>314</v>
      </c>
      <c r="H14" s="262" t="s">
        <v>315</v>
      </c>
      <c r="I14" s="155" t="s">
        <v>159</v>
      </c>
      <c r="J14" s="218" t="s">
        <v>62</v>
      </c>
      <c r="K14" s="88" t="s">
        <v>160</v>
      </c>
      <c r="L14" s="51">
        <v>244</v>
      </c>
      <c r="M14" s="52">
        <f>L14/3.8</f>
        <v>64.21052631578948</v>
      </c>
      <c r="N14" s="53">
        <f>RANK(M14,M$11:M$14,0)</f>
        <v>4</v>
      </c>
      <c r="O14" s="51">
        <v>233.5</v>
      </c>
      <c r="P14" s="52">
        <f>O14/3.8</f>
        <v>61.44736842105264</v>
      </c>
      <c r="Q14" s="53">
        <f>RANK(P14,P$11:P$14,0)</f>
        <v>4</v>
      </c>
      <c r="R14" s="51">
        <v>235.5</v>
      </c>
      <c r="S14" s="52">
        <f>R14/3.8</f>
        <v>61.97368421052632</v>
      </c>
      <c r="T14" s="53">
        <f>RANK(S14,S$11:S$14,0)</f>
        <v>4</v>
      </c>
      <c r="U14" s="53"/>
      <c r="V14" s="53"/>
      <c r="W14" s="51">
        <f>L14+O14+R14</f>
        <v>713</v>
      </c>
      <c r="X14" s="54"/>
      <c r="Y14" s="84">
        <f>ROUND(SUM(M14,P14,S14)/3,3)-IF($U14=1,0.5,IF($U14=2,1.5,0))</f>
        <v>62.544</v>
      </c>
      <c r="Z14" s="55">
        <v>2</v>
      </c>
    </row>
    <row r="15" spans="1:25" s="37" customFormat="1" ht="22.5" customHeight="1">
      <c r="A15" s="56"/>
      <c r="B15" s="57"/>
      <c r="C15" s="58"/>
      <c r="D15" s="59"/>
      <c r="E15" s="60"/>
      <c r="F15" s="61"/>
      <c r="G15" s="62"/>
      <c r="H15" s="63"/>
      <c r="I15" s="64"/>
      <c r="J15" s="65"/>
      <c r="K15" s="64"/>
      <c r="L15" s="66"/>
      <c r="M15" s="67"/>
      <c r="N15" s="68"/>
      <c r="O15" s="66"/>
      <c r="P15" s="67"/>
      <c r="Q15" s="68"/>
      <c r="R15" s="66"/>
      <c r="S15" s="67"/>
      <c r="T15" s="68"/>
      <c r="U15" s="68"/>
      <c r="V15" s="68"/>
      <c r="W15" s="66"/>
      <c r="X15" s="69"/>
      <c r="Y15" s="67"/>
    </row>
    <row r="16" spans="1:25" ht="30" customHeight="1">
      <c r="A16" s="1"/>
      <c r="B16" s="1"/>
      <c r="C16" s="1"/>
      <c r="D16" s="1" t="s">
        <v>13</v>
      </c>
      <c r="E16" s="1"/>
      <c r="F16" s="1"/>
      <c r="G16" s="1"/>
      <c r="H16" s="1"/>
      <c r="I16" s="1" t="s">
        <v>281</v>
      </c>
      <c r="J16" s="1"/>
      <c r="K16" s="70"/>
      <c r="L16" s="71"/>
      <c r="M16" s="70"/>
      <c r="N16" s="1"/>
      <c r="O16" s="72"/>
      <c r="P16" s="73"/>
      <c r="Q16" s="1"/>
      <c r="R16" s="72"/>
      <c r="S16" s="73"/>
      <c r="T16" s="1"/>
      <c r="U16" s="1"/>
      <c r="V16" s="1"/>
      <c r="W16" s="1"/>
      <c r="X16" s="1"/>
      <c r="Y16" s="73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117</v>
      </c>
      <c r="J17" s="1"/>
      <c r="K17" s="70"/>
      <c r="L17" s="71"/>
      <c r="M17" s="74"/>
      <c r="O17" s="72"/>
      <c r="P17" s="73"/>
      <c r="Q17" s="1"/>
      <c r="R17" s="72"/>
      <c r="S17" s="73"/>
      <c r="T17" s="1"/>
      <c r="U17" s="1"/>
      <c r="V17" s="1"/>
      <c r="W17" s="1"/>
      <c r="X17" s="1"/>
      <c r="Y17" s="73"/>
    </row>
    <row r="18" spans="11:13" ht="12.75">
      <c r="K18" s="70"/>
      <c r="L18" s="71"/>
      <c r="M18" s="70"/>
    </row>
    <row r="19" spans="11:13" ht="12.75">
      <c r="K19" s="70"/>
      <c r="L19" s="71"/>
      <c r="M19" s="70"/>
    </row>
  </sheetData>
  <sheetProtection/>
  <protectedRanges>
    <protectedRange sqref="K11 K13:K14" name="Диапазон1_3_1_1_3_11_1_1_3_1_3_1_1_1_1_3_2_1"/>
  </protectedRanges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Z16"/>
  <sheetViews>
    <sheetView view="pageBreakPreview" zoomScale="75" zoomScaleNormal="50" zoomScaleSheetLayoutView="75" zoomScalePageLayoutView="0" workbookViewId="0" topLeftCell="A2">
      <selection activeCell="D11" sqref="D11:K1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4.5" customHeight="1">
      <c r="A2" s="361" t="s">
        <v>438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530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529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6" ht="18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spans="1:23" s="36" customFormat="1" ht="12.75">
      <c r="A8" s="6" t="s">
        <v>114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437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4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68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68"/>
      <c r="Y10" s="372"/>
      <c r="Z10" s="372"/>
    </row>
    <row r="11" spans="1:26" s="37" customFormat="1" ht="33" customHeight="1">
      <c r="A11" s="49">
        <f>RANK(Y11,Y$11:Y$11,0)</f>
        <v>1</v>
      </c>
      <c r="B11" s="50"/>
      <c r="C11" s="115" t="s">
        <v>80</v>
      </c>
      <c r="D11" s="86" t="s">
        <v>297</v>
      </c>
      <c r="E11" s="3" t="s">
        <v>298</v>
      </c>
      <c r="F11" s="2" t="s">
        <v>63</v>
      </c>
      <c r="G11" s="94" t="s">
        <v>439</v>
      </c>
      <c r="H11" s="157" t="s">
        <v>440</v>
      </c>
      <c r="I11" s="158" t="s">
        <v>301</v>
      </c>
      <c r="J11" s="159" t="s">
        <v>38</v>
      </c>
      <c r="K11" s="88" t="s">
        <v>302</v>
      </c>
      <c r="L11" s="51">
        <v>326</v>
      </c>
      <c r="M11" s="52">
        <f>L11/5</f>
        <v>65.2</v>
      </c>
      <c r="N11" s="53">
        <f>RANK(M11,M$11:M$11,0)</f>
        <v>1</v>
      </c>
      <c r="O11" s="51">
        <v>334.5</v>
      </c>
      <c r="P11" s="52">
        <f>O11/5</f>
        <v>66.9</v>
      </c>
      <c r="Q11" s="53">
        <f>RANK(P11,P$11:P$11,0)</f>
        <v>1</v>
      </c>
      <c r="R11" s="51">
        <v>326</v>
      </c>
      <c r="S11" s="52">
        <f>R11/5</f>
        <v>65.2</v>
      </c>
      <c r="T11" s="53">
        <f>RANK(S11,S$11:S$11,0)</f>
        <v>1</v>
      </c>
      <c r="U11" s="53"/>
      <c r="V11" s="53"/>
      <c r="W11" s="51">
        <f>L11+O11+R11</f>
        <v>986.5</v>
      </c>
      <c r="X11" s="54"/>
      <c r="Y11" s="84">
        <f>ROUND(SUM(M11,P11,S11)/3,3)-IF($U11=1,2,IF($U11=2,1.5,0))</f>
        <v>65.767</v>
      </c>
      <c r="Z11" s="55" t="s">
        <v>82</v>
      </c>
    </row>
    <row r="12" spans="1:26" s="37" customFormat="1" ht="33" customHeight="1">
      <c r="A12" s="102"/>
      <c r="B12" s="57"/>
      <c r="C12" s="120"/>
      <c r="D12" s="104"/>
      <c r="E12" s="60"/>
      <c r="F12" s="105"/>
      <c r="G12" s="106"/>
      <c r="H12" s="116"/>
      <c r="I12" s="108"/>
      <c r="J12" s="108"/>
      <c r="K12" s="121"/>
      <c r="L12" s="109"/>
      <c r="M12" s="110"/>
      <c r="N12" s="111"/>
      <c r="O12" s="109"/>
      <c r="P12" s="110"/>
      <c r="Q12" s="111"/>
      <c r="R12" s="109"/>
      <c r="S12" s="110"/>
      <c r="T12" s="111"/>
      <c r="U12" s="111"/>
      <c r="V12" s="111"/>
      <c r="W12" s="109"/>
      <c r="X12" s="112"/>
      <c r="Y12" s="67"/>
      <c r="Z12" s="113"/>
    </row>
    <row r="13" spans="1:25" ht="30" customHeight="1">
      <c r="A13" s="1"/>
      <c r="B13" s="1"/>
      <c r="C13" s="1"/>
      <c r="D13" s="1" t="s">
        <v>13</v>
      </c>
      <c r="E13" s="1"/>
      <c r="F13" s="1"/>
      <c r="G13" s="1"/>
      <c r="H13" s="1"/>
      <c r="I13" s="1" t="s">
        <v>281</v>
      </c>
      <c r="J13" s="1"/>
      <c r="K13" s="70"/>
      <c r="L13" s="71"/>
      <c r="M13" s="70"/>
      <c r="N13" s="1"/>
      <c r="O13" s="72"/>
      <c r="P13" s="73"/>
      <c r="Q13" s="1"/>
      <c r="R13" s="72"/>
      <c r="S13" s="73"/>
      <c r="T13" s="1"/>
      <c r="U13" s="1"/>
      <c r="V13" s="1"/>
      <c r="W13" s="1"/>
      <c r="X13" s="1"/>
      <c r="Y13" s="73"/>
    </row>
    <row r="14" spans="1:25" ht="30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117</v>
      </c>
      <c r="J14" s="1"/>
      <c r="K14" s="70"/>
      <c r="L14" s="71"/>
      <c r="M14" s="74"/>
      <c r="O14" s="72"/>
      <c r="P14" s="73"/>
      <c r="Q14" s="1"/>
      <c r="R14" s="72"/>
      <c r="S14" s="73"/>
      <c r="T14" s="1"/>
      <c r="U14" s="1"/>
      <c r="V14" s="1"/>
      <c r="W14" s="1"/>
      <c r="X14" s="1"/>
      <c r="Y14" s="73"/>
    </row>
    <row r="15" spans="11:13" ht="12.75">
      <c r="K15" s="70"/>
      <c r="L15" s="71"/>
      <c r="M15" s="70"/>
    </row>
    <row r="16" spans="11:13" ht="12.75">
      <c r="K16" s="70"/>
      <c r="L16" s="71"/>
      <c r="M16" s="70"/>
    </row>
  </sheetData>
  <sheetProtection/>
  <protectedRanges>
    <protectedRange sqref="K12" name="Диапазон1_3_1_1_3_11_1_1_3_1_3_1_1_1_1_1_1_1"/>
  </protectedRanges>
  <mergeCells count="24"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Z30"/>
  <sheetViews>
    <sheetView view="pageBreakPreview" zoomScale="75" zoomScaleNormal="50" zoomScaleSheetLayoutView="75" zoomScalePageLayoutView="0" workbookViewId="0" topLeftCell="A12">
      <selection activeCell="D12" sqref="D12:K2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1.0039062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0" customHeight="1">
      <c r="A2" s="361" t="s">
        <v>332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55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532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6" ht="18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3" s="36" customFormat="1" ht="12.75">
      <c r="A9" s="6" t="s">
        <v>114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255" t="s">
        <v>437</v>
      </c>
      <c r="W9" s="6"/>
    </row>
    <row r="10" spans="1:26" s="45" customFormat="1" ht="19.5" customHeight="1">
      <c r="A10" s="367" t="s">
        <v>31</v>
      </c>
      <c r="B10" s="368" t="s">
        <v>3</v>
      </c>
      <c r="C10" s="369" t="s">
        <v>4</v>
      </c>
      <c r="D10" s="371" t="s">
        <v>18</v>
      </c>
      <c r="E10" s="371" t="s">
        <v>6</v>
      </c>
      <c r="F10" s="367" t="s">
        <v>7</v>
      </c>
      <c r="G10" s="371" t="s">
        <v>19</v>
      </c>
      <c r="H10" s="371" t="s">
        <v>6</v>
      </c>
      <c r="I10" s="371" t="s">
        <v>9</v>
      </c>
      <c r="J10" s="44"/>
      <c r="K10" s="371" t="s">
        <v>11</v>
      </c>
      <c r="L10" s="366" t="s">
        <v>20</v>
      </c>
      <c r="M10" s="366"/>
      <c r="N10" s="366"/>
      <c r="O10" s="366" t="s">
        <v>21</v>
      </c>
      <c r="P10" s="366"/>
      <c r="Q10" s="366"/>
      <c r="R10" s="366" t="s">
        <v>22</v>
      </c>
      <c r="S10" s="366"/>
      <c r="T10" s="366"/>
      <c r="U10" s="373" t="s">
        <v>23</v>
      </c>
      <c r="V10" s="369" t="s">
        <v>24</v>
      </c>
      <c r="W10" s="367" t="s">
        <v>25</v>
      </c>
      <c r="X10" s="368" t="s">
        <v>26</v>
      </c>
      <c r="Y10" s="372" t="s">
        <v>27</v>
      </c>
      <c r="Z10" s="372" t="s">
        <v>28</v>
      </c>
    </row>
    <row r="11" spans="1:26" s="45" customFormat="1" ht="39.75" customHeight="1">
      <c r="A11" s="367"/>
      <c r="B11" s="368"/>
      <c r="C11" s="370"/>
      <c r="D11" s="371"/>
      <c r="E11" s="371"/>
      <c r="F11" s="367"/>
      <c r="G11" s="371"/>
      <c r="H11" s="371"/>
      <c r="I11" s="371"/>
      <c r="J11" s="44"/>
      <c r="K11" s="371"/>
      <c r="L11" s="46" t="s">
        <v>29</v>
      </c>
      <c r="M11" s="47" t="s">
        <v>30</v>
      </c>
      <c r="N11" s="48" t="s">
        <v>31</v>
      </c>
      <c r="O11" s="46" t="s">
        <v>29</v>
      </c>
      <c r="P11" s="47" t="s">
        <v>30</v>
      </c>
      <c r="Q11" s="48" t="s">
        <v>31</v>
      </c>
      <c r="R11" s="46" t="s">
        <v>29</v>
      </c>
      <c r="S11" s="47" t="s">
        <v>30</v>
      </c>
      <c r="T11" s="48" t="s">
        <v>31</v>
      </c>
      <c r="U11" s="374"/>
      <c r="V11" s="370"/>
      <c r="W11" s="367"/>
      <c r="X11" s="368"/>
      <c r="Y11" s="372"/>
      <c r="Z11" s="372"/>
    </row>
    <row r="12" spans="1:26" s="37" customFormat="1" ht="33" customHeight="1">
      <c r="A12" s="49">
        <f aca="true" t="shared" si="0" ref="A12:A25">RANK(Y12,Y$12:Y$25,0)</f>
        <v>1</v>
      </c>
      <c r="B12" s="50"/>
      <c r="C12" s="85"/>
      <c r="D12" s="86" t="s">
        <v>359</v>
      </c>
      <c r="E12" s="3" t="s">
        <v>360</v>
      </c>
      <c r="F12" s="5">
        <v>2</v>
      </c>
      <c r="G12" s="87" t="s">
        <v>361</v>
      </c>
      <c r="H12" s="154" t="s">
        <v>362</v>
      </c>
      <c r="I12" s="156" t="s">
        <v>165</v>
      </c>
      <c r="J12" s="155" t="s">
        <v>287</v>
      </c>
      <c r="K12" s="163" t="s">
        <v>233</v>
      </c>
      <c r="L12" s="51">
        <v>228</v>
      </c>
      <c r="M12" s="52">
        <f aca="true" t="shared" si="1" ref="M12:M25">L12/3</f>
        <v>76</v>
      </c>
      <c r="N12" s="53">
        <f aca="true" t="shared" si="2" ref="N12:N25">RANK(M12,M$12:M$25,0)</f>
        <v>1</v>
      </c>
      <c r="O12" s="51">
        <v>220.5</v>
      </c>
      <c r="P12" s="52">
        <f aca="true" t="shared" si="3" ref="P12:P25">O12/3</f>
        <v>73.5</v>
      </c>
      <c r="Q12" s="53">
        <f aca="true" t="shared" si="4" ref="Q12:Q25">RANK(P12,P$12:P$25,0)</f>
        <v>1</v>
      </c>
      <c r="R12" s="51">
        <v>218</v>
      </c>
      <c r="S12" s="52">
        <f aca="true" t="shared" si="5" ref="S12:S25">R12/3</f>
        <v>72.66666666666667</v>
      </c>
      <c r="T12" s="53">
        <f aca="true" t="shared" si="6" ref="T12:T25">RANK(S12,S$12:S$25,0)</f>
        <v>1</v>
      </c>
      <c r="U12" s="53"/>
      <c r="V12" s="53"/>
      <c r="W12" s="51">
        <f aca="true" t="shared" si="7" ref="W12:W25">L12+O12+R12</f>
        <v>666.5</v>
      </c>
      <c r="X12" s="54"/>
      <c r="Y12" s="84">
        <f aca="true" t="shared" si="8" ref="Y12:Y25">ROUND(SUM(M12,P12,S12)/3,3)-IF($U12=1,0.5,IF($U12=2,1.5,0))</f>
        <v>74.056</v>
      </c>
      <c r="Z12" s="55" t="s">
        <v>35</v>
      </c>
    </row>
    <row r="13" spans="1:26" s="37" customFormat="1" ht="33" customHeight="1">
      <c r="A13" s="49">
        <f t="shared" si="0"/>
        <v>2</v>
      </c>
      <c r="B13" s="50"/>
      <c r="C13" s="85"/>
      <c r="D13" s="89" t="s">
        <v>354</v>
      </c>
      <c r="E13" s="3" t="s">
        <v>355</v>
      </c>
      <c r="F13" s="18" t="s">
        <v>35</v>
      </c>
      <c r="G13" s="190" t="s">
        <v>356</v>
      </c>
      <c r="H13" s="219" t="s">
        <v>357</v>
      </c>
      <c r="I13" s="156" t="s">
        <v>358</v>
      </c>
      <c r="J13" s="91" t="s">
        <v>184</v>
      </c>
      <c r="K13" s="163" t="s">
        <v>46</v>
      </c>
      <c r="L13" s="51">
        <v>216</v>
      </c>
      <c r="M13" s="52">
        <f t="shared" si="1"/>
        <v>72</v>
      </c>
      <c r="N13" s="53">
        <f t="shared" si="2"/>
        <v>2</v>
      </c>
      <c r="O13" s="51">
        <v>208</v>
      </c>
      <c r="P13" s="52">
        <f t="shared" si="3"/>
        <v>69.33333333333333</v>
      </c>
      <c r="Q13" s="53">
        <f t="shared" si="4"/>
        <v>2</v>
      </c>
      <c r="R13" s="51">
        <v>213</v>
      </c>
      <c r="S13" s="52">
        <f t="shared" si="5"/>
        <v>71</v>
      </c>
      <c r="T13" s="53">
        <f t="shared" si="6"/>
        <v>2</v>
      </c>
      <c r="U13" s="53"/>
      <c r="V13" s="53"/>
      <c r="W13" s="51">
        <f t="shared" si="7"/>
        <v>637</v>
      </c>
      <c r="X13" s="54"/>
      <c r="Y13" s="84">
        <f t="shared" si="8"/>
        <v>70.778</v>
      </c>
      <c r="Z13" s="55" t="s">
        <v>35</v>
      </c>
    </row>
    <row r="14" spans="1:26" s="37" customFormat="1" ht="33" customHeight="1">
      <c r="A14" s="49">
        <f t="shared" si="0"/>
        <v>3</v>
      </c>
      <c r="B14" s="50"/>
      <c r="C14" s="85"/>
      <c r="D14" s="89" t="s">
        <v>47</v>
      </c>
      <c r="E14" s="3" t="s">
        <v>48</v>
      </c>
      <c r="F14" s="18">
        <v>3</v>
      </c>
      <c r="G14" s="87" t="s">
        <v>88</v>
      </c>
      <c r="H14" s="95" t="s">
        <v>53</v>
      </c>
      <c r="I14" s="156" t="s">
        <v>39</v>
      </c>
      <c r="J14" s="91" t="s">
        <v>39</v>
      </c>
      <c r="K14" s="163" t="s">
        <v>34</v>
      </c>
      <c r="L14" s="51">
        <v>203</v>
      </c>
      <c r="M14" s="52">
        <f t="shared" si="1"/>
        <v>67.66666666666667</v>
      </c>
      <c r="N14" s="53">
        <f t="shared" si="2"/>
        <v>4</v>
      </c>
      <c r="O14" s="51">
        <v>200</v>
      </c>
      <c r="P14" s="52">
        <f t="shared" si="3"/>
        <v>66.66666666666667</v>
      </c>
      <c r="Q14" s="53">
        <f t="shared" si="4"/>
        <v>4</v>
      </c>
      <c r="R14" s="51">
        <v>201</v>
      </c>
      <c r="S14" s="52">
        <f t="shared" si="5"/>
        <v>67</v>
      </c>
      <c r="T14" s="53">
        <f t="shared" si="6"/>
        <v>3</v>
      </c>
      <c r="U14" s="53"/>
      <c r="V14" s="53"/>
      <c r="W14" s="51">
        <f t="shared" si="7"/>
        <v>604</v>
      </c>
      <c r="X14" s="54"/>
      <c r="Y14" s="84">
        <f t="shared" si="8"/>
        <v>67.111</v>
      </c>
      <c r="Z14" s="55" t="s">
        <v>35</v>
      </c>
    </row>
    <row r="15" spans="1:26" s="37" customFormat="1" ht="33" customHeight="1">
      <c r="A15" s="49">
        <f t="shared" si="0"/>
        <v>4</v>
      </c>
      <c r="B15" s="50"/>
      <c r="C15" s="85"/>
      <c r="D15" s="86" t="s">
        <v>368</v>
      </c>
      <c r="E15" s="3" t="s">
        <v>369</v>
      </c>
      <c r="F15" s="2">
        <v>2</v>
      </c>
      <c r="G15" s="194" t="s">
        <v>370</v>
      </c>
      <c r="H15" s="269" t="s">
        <v>371</v>
      </c>
      <c r="I15" s="163" t="s">
        <v>262</v>
      </c>
      <c r="J15" s="268" t="s">
        <v>262</v>
      </c>
      <c r="K15" s="163" t="s">
        <v>372</v>
      </c>
      <c r="L15" s="51">
        <v>200.5</v>
      </c>
      <c r="M15" s="52">
        <f t="shared" si="1"/>
        <v>66.83333333333333</v>
      </c>
      <c r="N15" s="53">
        <f t="shared" si="2"/>
        <v>5</v>
      </c>
      <c r="O15" s="51">
        <v>203.5</v>
      </c>
      <c r="P15" s="52">
        <f t="shared" si="3"/>
        <v>67.83333333333333</v>
      </c>
      <c r="Q15" s="53">
        <f t="shared" si="4"/>
        <v>3</v>
      </c>
      <c r="R15" s="51">
        <v>197</v>
      </c>
      <c r="S15" s="52">
        <f t="shared" si="5"/>
        <v>65.66666666666667</v>
      </c>
      <c r="T15" s="53">
        <f t="shared" si="6"/>
        <v>4</v>
      </c>
      <c r="U15" s="53"/>
      <c r="V15" s="53"/>
      <c r="W15" s="51">
        <f t="shared" si="7"/>
        <v>601</v>
      </c>
      <c r="X15" s="54"/>
      <c r="Y15" s="84">
        <f t="shared" si="8"/>
        <v>66.778</v>
      </c>
      <c r="Z15" s="55" t="s">
        <v>35</v>
      </c>
    </row>
    <row r="16" spans="1:26" s="37" customFormat="1" ht="33" customHeight="1">
      <c r="A16" s="49">
        <f t="shared" si="0"/>
        <v>5</v>
      </c>
      <c r="B16" s="50"/>
      <c r="C16" s="85"/>
      <c r="D16" s="89" t="s">
        <v>122</v>
      </c>
      <c r="E16" s="3"/>
      <c r="F16" s="18" t="s">
        <v>35</v>
      </c>
      <c r="G16" s="87" t="s">
        <v>123</v>
      </c>
      <c r="H16" s="166" t="s">
        <v>54</v>
      </c>
      <c r="I16" s="156" t="s">
        <v>50</v>
      </c>
      <c r="J16" s="155" t="s">
        <v>51</v>
      </c>
      <c r="K16" s="163" t="s">
        <v>233</v>
      </c>
      <c r="L16" s="51">
        <v>205.5</v>
      </c>
      <c r="M16" s="52">
        <f t="shared" si="1"/>
        <v>68.5</v>
      </c>
      <c r="N16" s="53">
        <f t="shared" si="2"/>
        <v>3</v>
      </c>
      <c r="O16" s="51">
        <v>195.5</v>
      </c>
      <c r="P16" s="52">
        <f t="shared" si="3"/>
        <v>65.16666666666667</v>
      </c>
      <c r="Q16" s="53">
        <f t="shared" si="4"/>
        <v>5</v>
      </c>
      <c r="R16" s="51">
        <v>195.5</v>
      </c>
      <c r="S16" s="52">
        <f t="shared" si="5"/>
        <v>65.16666666666667</v>
      </c>
      <c r="T16" s="53">
        <f t="shared" si="6"/>
        <v>6</v>
      </c>
      <c r="U16" s="53"/>
      <c r="V16" s="53"/>
      <c r="W16" s="51">
        <f t="shared" si="7"/>
        <v>596.5</v>
      </c>
      <c r="X16" s="54"/>
      <c r="Y16" s="84">
        <f t="shared" si="8"/>
        <v>66.278</v>
      </c>
      <c r="Z16" s="55" t="s">
        <v>35</v>
      </c>
    </row>
    <row r="17" spans="1:26" s="37" customFormat="1" ht="33" customHeight="1">
      <c r="A17" s="49">
        <f t="shared" si="0"/>
        <v>6</v>
      </c>
      <c r="B17" s="50"/>
      <c r="C17" s="85"/>
      <c r="D17" s="89" t="s">
        <v>122</v>
      </c>
      <c r="E17" s="3"/>
      <c r="F17" s="18" t="s">
        <v>35</v>
      </c>
      <c r="G17" s="87" t="s">
        <v>367</v>
      </c>
      <c r="H17" s="166" t="s">
        <v>49</v>
      </c>
      <c r="I17" s="156" t="s">
        <v>50</v>
      </c>
      <c r="J17" s="155" t="s">
        <v>51</v>
      </c>
      <c r="K17" s="163" t="s">
        <v>233</v>
      </c>
      <c r="L17" s="51">
        <v>192</v>
      </c>
      <c r="M17" s="52">
        <f t="shared" si="1"/>
        <v>64</v>
      </c>
      <c r="N17" s="53">
        <f t="shared" si="2"/>
        <v>6</v>
      </c>
      <c r="O17" s="51">
        <v>194</v>
      </c>
      <c r="P17" s="52">
        <f t="shared" si="3"/>
        <v>64.66666666666667</v>
      </c>
      <c r="Q17" s="53">
        <f t="shared" si="4"/>
        <v>6</v>
      </c>
      <c r="R17" s="51">
        <v>196.5</v>
      </c>
      <c r="S17" s="52">
        <f t="shared" si="5"/>
        <v>65.5</v>
      </c>
      <c r="T17" s="53">
        <f t="shared" si="6"/>
        <v>5</v>
      </c>
      <c r="U17" s="53"/>
      <c r="V17" s="53"/>
      <c r="W17" s="51">
        <f t="shared" si="7"/>
        <v>582.5</v>
      </c>
      <c r="X17" s="54"/>
      <c r="Y17" s="84">
        <f t="shared" si="8"/>
        <v>64.722</v>
      </c>
      <c r="Z17" s="55" t="s">
        <v>35</v>
      </c>
    </row>
    <row r="18" spans="1:26" s="37" customFormat="1" ht="33" customHeight="1">
      <c r="A18" s="49">
        <f t="shared" si="0"/>
        <v>7</v>
      </c>
      <c r="B18" s="50"/>
      <c r="C18" s="85"/>
      <c r="D18" s="270" t="s">
        <v>348</v>
      </c>
      <c r="E18" s="3" t="s">
        <v>349</v>
      </c>
      <c r="F18" s="271">
        <v>2</v>
      </c>
      <c r="G18" s="190" t="s">
        <v>350</v>
      </c>
      <c r="H18" s="203" t="s">
        <v>351</v>
      </c>
      <c r="I18" s="156" t="s">
        <v>352</v>
      </c>
      <c r="J18" s="159" t="s">
        <v>352</v>
      </c>
      <c r="K18" s="163" t="s">
        <v>353</v>
      </c>
      <c r="L18" s="51">
        <v>185.5</v>
      </c>
      <c r="M18" s="52">
        <f t="shared" si="1"/>
        <v>61.833333333333336</v>
      </c>
      <c r="N18" s="53">
        <f t="shared" si="2"/>
        <v>8</v>
      </c>
      <c r="O18" s="51">
        <v>191</v>
      </c>
      <c r="P18" s="52">
        <f t="shared" si="3"/>
        <v>63.666666666666664</v>
      </c>
      <c r="Q18" s="53">
        <f t="shared" si="4"/>
        <v>8</v>
      </c>
      <c r="R18" s="51">
        <v>188.5</v>
      </c>
      <c r="S18" s="52">
        <f t="shared" si="5"/>
        <v>62.833333333333336</v>
      </c>
      <c r="T18" s="53">
        <f t="shared" si="6"/>
        <v>7</v>
      </c>
      <c r="U18" s="53"/>
      <c r="V18" s="53"/>
      <c r="W18" s="51">
        <f t="shared" si="7"/>
        <v>565</v>
      </c>
      <c r="X18" s="54"/>
      <c r="Y18" s="84">
        <f t="shared" si="8"/>
        <v>62.778</v>
      </c>
      <c r="Z18" s="55" t="s">
        <v>89</v>
      </c>
    </row>
    <row r="19" spans="1:26" s="37" customFormat="1" ht="33" customHeight="1">
      <c r="A19" s="49">
        <f t="shared" si="0"/>
        <v>8</v>
      </c>
      <c r="B19" s="50"/>
      <c r="C19" s="85"/>
      <c r="D19" s="89" t="s">
        <v>176</v>
      </c>
      <c r="E19" s="3"/>
      <c r="F19" s="221" t="s">
        <v>35</v>
      </c>
      <c r="G19" s="87" t="s">
        <v>531</v>
      </c>
      <c r="H19" s="154" t="s">
        <v>459</v>
      </c>
      <c r="I19" s="156" t="s">
        <v>165</v>
      </c>
      <c r="J19" s="155" t="s">
        <v>51</v>
      </c>
      <c r="K19" s="163" t="s">
        <v>233</v>
      </c>
      <c r="L19" s="51">
        <v>187</v>
      </c>
      <c r="M19" s="52">
        <f t="shared" si="1"/>
        <v>62.333333333333336</v>
      </c>
      <c r="N19" s="53">
        <f t="shared" si="2"/>
        <v>7</v>
      </c>
      <c r="O19" s="51">
        <v>189</v>
      </c>
      <c r="P19" s="52">
        <f t="shared" si="3"/>
        <v>63</v>
      </c>
      <c r="Q19" s="53">
        <f t="shared" si="4"/>
        <v>9</v>
      </c>
      <c r="R19" s="51">
        <v>186.5</v>
      </c>
      <c r="S19" s="52">
        <f t="shared" si="5"/>
        <v>62.166666666666664</v>
      </c>
      <c r="T19" s="53">
        <f t="shared" si="6"/>
        <v>9</v>
      </c>
      <c r="U19" s="53"/>
      <c r="V19" s="53"/>
      <c r="W19" s="51">
        <f t="shared" si="7"/>
        <v>562.5</v>
      </c>
      <c r="X19" s="54"/>
      <c r="Y19" s="84">
        <f t="shared" si="8"/>
        <v>62.5</v>
      </c>
      <c r="Z19" s="55" t="s">
        <v>89</v>
      </c>
    </row>
    <row r="20" spans="1:26" s="37" customFormat="1" ht="33" customHeight="1">
      <c r="A20" s="49">
        <f t="shared" si="0"/>
        <v>9</v>
      </c>
      <c r="B20" s="50"/>
      <c r="C20" s="85"/>
      <c r="D20" s="86" t="s">
        <v>118</v>
      </c>
      <c r="E20" s="90"/>
      <c r="F20" s="183" t="s">
        <v>42</v>
      </c>
      <c r="G20" s="87" t="s">
        <v>119</v>
      </c>
      <c r="H20" s="90" t="s">
        <v>120</v>
      </c>
      <c r="I20" s="156" t="s">
        <v>50</v>
      </c>
      <c r="J20" s="155" t="s">
        <v>51</v>
      </c>
      <c r="K20" s="163" t="s">
        <v>233</v>
      </c>
      <c r="L20" s="51">
        <v>176.5</v>
      </c>
      <c r="M20" s="52">
        <f t="shared" si="1"/>
        <v>58.833333333333336</v>
      </c>
      <c r="N20" s="53">
        <f t="shared" si="2"/>
        <v>13</v>
      </c>
      <c r="O20" s="51">
        <v>192.5</v>
      </c>
      <c r="P20" s="52">
        <f t="shared" si="3"/>
        <v>64.16666666666667</v>
      </c>
      <c r="Q20" s="53">
        <f t="shared" si="4"/>
        <v>7</v>
      </c>
      <c r="R20" s="51">
        <v>188.5</v>
      </c>
      <c r="S20" s="52">
        <f t="shared" si="5"/>
        <v>62.833333333333336</v>
      </c>
      <c r="T20" s="53">
        <f t="shared" si="6"/>
        <v>7</v>
      </c>
      <c r="U20" s="53"/>
      <c r="V20" s="53"/>
      <c r="W20" s="51">
        <f t="shared" si="7"/>
        <v>557.5</v>
      </c>
      <c r="X20" s="54"/>
      <c r="Y20" s="84">
        <f t="shared" si="8"/>
        <v>61.944</v>
      </c>
      <c r="Z20" s="55" t="s">
        <v>89</v>
      </c>
    </row>
    <row r="21" spans="1:26" s="37" customFormat="1" ht="33" customHeight="1">
      <c r="A21" s="49">
        <f t="shared" si="0"/>
        <v>10</v>
      </c>
      <c r="B21" s="50"/>
      <c r="C21" s="85"/>
      <c r="D21" s="247" t="s">
        <v>181</v>
      </c>
      <c r="E21" s="33"/>
      <c r="F21" s="320" t="s">
        <v>89</v>
      </c>
      <c r="G21" s="96" t="s">
        <v>162</v>
      </c>
      <c r="H21" s="162" t="s">
        <v>163</v>
      </c>
      <c r="I21" s="156" t="s">
        <v>50</v>
      </c>
      <c r="J21" s="226" t="s">
        <v>51</v>
      </c>
      <c r="K21" s="163" t="s">
        <v>164</v>
      </c>
      <c r="L21" s="51">
        <v>183</v>
      </c>
      <c r="M21" s="52">
        <f t="shared" si="1"/>
        <v>61</v>
      </c>
      <c r="N21" s="53">
        <f t="shared" si="2"/>
        <v>9</v>
      </c>
      <c r="O21" s="51">
        <v>186.5</v>
      </c>
      <c r="P21" s="52">
        <f t="shared" si="3"/>
        <v>62.166666666666664</v>
      </c>
      <c r="Q21" s="53">
        <f t="shared" si="4"/>
        <v>11</v>
      </c>
      <c r="R21" s="51">
        <v>184.5</v>
      </c>
      <c r="S21" s="52">
        <f t="shared" si="5"/>
        <v>61.5</v>
      </c>
      <c r="T21" s="53">
        <f t="shared" si="6"/>
        <v>10</v>
      </c>
      <c r="U21" s="53"/>
      <c r="V21" s="53"/>
      <c r="W21" s="51">
        <f t="shared" si="7"/>
        <v>554</v>
      </c>
      <c r="X21" s="54"/>
      <c r="Y21" s="84">
        <f t="shared" si="8"/>
        <v>61.556</v>
      </c>
      <c r="Z21" s="55" t="s">
        <v>89</v>
      </c>
    </row>
    <row r="22" spans="1:26" s="37" customFormat="1" ht="33" customHeight="1">
      <c r="A22" s="49">
        <f t="shared" si="0"/>
        <v>11</v>
      </c>
      <c r="B22" s="50"/>
      <c r="C22" s="85"/>
      <c r="D22" s="89" t="s">
        <v>47</v>
      </c>
      <c r="E22" s="3" t="s">
        <v>48</v>
      </c>
      <c r="F22" s="222">
        <v>3</v>
      </c>
      <c r="G22" s="87" t="s">
        <v>167</v>
      </c>
      <c r="H22" s="229" t="s">
        <v>36</v>
      </c>
      <c r="I22" s="156" t="s">
        <v>37</v>
      </c>
      <c r="J22" s="91" t="s">
        <v>39</v>
      </c>
      <c r="K22" s="163" t="s">
        <v>34</v>
      </c>
      <c r="L22" s="51">
        <v>178.5</v>
      </c>
      <c r="M22" s="52">
        <f t="shared" si="1"/>
        <v>59.5</v>
      </c>
      <c r="N22" s="53">
        <f t="shared" si="2"/>
        <v>11</v>
      </c>
      <c r="O22" s="51">
        <v>187.5</v>
      </c>
      <c r="P22" s="52">
        <f t="shared" si="3"/>
        <v>62.5</v>
      </c>
      <c r="Q22" s="53">
        <f t="shared" si="4"/>
        <v>10</v>
      </c>
      <c r="R22" s="51">
        <v>183.5</v>
      </c>
      <c r="S22" s="52">
        <f t="shared" si="5"/>
        <v>61.166666666666664</v>
      </c>
      <c r="T22" s="53">
        <f t="shared" si="6"/>
        <v>11</v>
      </c>
      <c r="U22" s="53"/>
      <c r="V22" s="53"/>
      <c r="W22" s="51">
        <f t="shared" si="7"/>
        <v>549.5</v>
      </c>
      <c r="X22" s="54"/>
      <c r="Y22" s="84">
        <f t="shared" si="8"/>
        <v>61.056</v>
      </c>
      <c r="Z22" s="55" t="s">
        <v>89</v>
      </c>
    </row>
    <row r="23" spans="1:26" s="37" customFormat="1" ht="33" customHeight="1">
      <c r="A23" s="49">
        <f t="shared" si="0"/>
        <v>12</v>
      </c>
      <c r="B23" s="50"/>
      <c r="C23" s="85"/>
      <c r="D23" s="86" t="s">
        <v>173</v>
      </c>
      <c r="E23" s="3"/>
      <c r="F23" s="2" t="s">
        <v>35</v>
      </c>
      <c r="G23" s="87" t="s">
        <v>174</v>
      </c>
      <c r="H23" s="154" t="s">
        <v>175</v>
      </c>
      <c r="I23" s="156" t="s">
        <v>50</v>
      </c>
      <c r="J23" s="155" t="s">
        <v>51</v>
      </c>
      <c r="K23" s="163" t="s">
        <v>233</v>
      </c>
      <c r="L23" s="51">
        <v>178.5</v>
      </c>
      <c r="M23" s="52">
        <f t="shared" si="1"/>
        <v>59.5</v>
      </c>
      <c r="N23" s="53">
        <f t="shared" si="2"/>
        <v>11</v>
      </c>
      <c r="O23" s="51">
        <v>185</v>
      </c>
      <c r="P23" s="52">
        <f t="shared" si="3"/>
        <v>61.666666666666664</v>
      </c>
      <c r="Q23" s="53">
        <f t="shared" si="4"/>
        <v>12</v>
      </c>
      <c r="R23" s="51">
        <v>180</v>
      </c>
      <c r="S23" s="52">
        <f t="shared" si="5"/>
        <v>60</v>
      </c>
      <c r="T23" s="53">
        <f t="shared" si="6"/>
        <v>12</v>
      </c>
      <c r="U23" s="53"/>
      <c r="V23" s="53"/>
      <c r="W23" s="51">
        <f t="shared" si="7"/>
        <v>543.5</v>
      </c>
      <c r="X23" s="54"/>
      <c r="Y23" s="84">
        <f t="shared" si="8"/>
        <v>60.389</v>
      </c>
      <c r="Z23" s="55" t="s">
        <v>90</v>
      </c>
    </row>
    <row r="24" spans="1:26" s="37" customFormat="1" ht="33" customHeight="1">
      <c r="A24" s="49">
        <f t="shared" si="0"/>
        <v>13</v>
      </c>
      <c r="B24" s="50"/>
      <c r="C24" s="85"/>
      <c r="D24" s="266" t="s">
        <v>336</v>
      </c>
      <c r="E24" s="3" t="s">
        <v>337</v>
      </c>
      <c r="F24" s="267" t="s">
        <v>35</v>
      </c>
      <c r="G24" s="87" t="s">
        <v>338</v>
      </c>
      <c r="H24" s="165" t="s">
        <v>339</v>
      </c>
      <c r="I24" s="156" t="s">
        <v>340</v>
      </c>
      <c r="J24" s="268" t="s">
        <v>341</v>
      </c>
      <c r="K24" s="163" t="s">
        <v>342</v>
      </c>
      <c r="L24" s="51">
        <v>180.5</v>
      </c>
      <c r="M24" s="52">
        <f t="shared" si="1"/>
        <v>60.166666666666664</v>
      </c>
      <c r="N24" s="53">
        <f t="shared" si="2"/>
        <v>10</v>
      </c>
      <c r="O24" s="51">
        <v>184</v>
      </c>
      <c r="P24" s="52">
        <f t="shared" si="3"/>
        <v>61.333333333333336</v>
      </c>
      <c r="Q24" s="53">
        <f t="shared" si="4"/>
        <v>13</v>
      </c>
      <c r="R24" s="51">
        <v>178</v>
      </c>
      <c r="S24" s="52">
        <f t="shared" si="5"/>
        <v>59.333333333333336</v>
      </c>
      <c r="T24" s="53">
        <f t="shared" si="6"/>
        <v>13</v>
      </c>
      <c r="U24" s="53"/>
      <c r="V24" s="53"/>
      <c r="W24" s="51">
        <f t="shared" si="7"/>
        <v>542.5</v>
      </c>
      <c r="X24" s="54"/>
      <c r="Y24" s="84">
        <f t="shared" si="8"/>
        <v>60.278</v>
      </c>
      <c r="Z24" s="55" t="s">
        <v>90</v>
      </c>
    </row>
    <row r="25" spans="1:26" s="37" customFormat="1" ht="33" customHeight="1">
      <c r="A25" s="49">
        <f t="shared" si="0"/>
        <v>14</v>
      </c>
      <c r="B25" s="50"/>
      <c r="C25" s="85"/>
      <c r="D25" s="89" t="s">
        <v>333</v>
      </c>
      <c r="E25" s="3"/>
      <c r="F25" s="5" t="s">
        <v>35</v>
      </c>
      <c r="G25" s="194" t="s">
        <v>334</v>
      </c>
      <c r="H25" s="166" t="s">
        <v>335</v>
      </c>
      <c r="I25" s="156" t="s">
        <v>50</v>
      </c>
      <c r="J25" s="155" t="s">
        <v>51</v>
      </c>
      <c r="K25" s="163" t="s">
        <v>233</v>
      </c>
      <c r="L25" s="51">
        <v>175.5</v>
      </c>
      <c r="M25" s="52">
        <f t="shared" si="1"/>
        <v>58.5</v>
      </c>
      <c r="N25" s="53">
        <f t="shared" si="2"/>
        <v>14</v>
      </c>
      <c r="O25" s="51">
        <v>184</v>
      </c>
      <c r="P25" s="52">
        <f t="shared" si="3"/>
        <v>61.333333333333336</v>
      </c>
      <c r="Q25" s="53">
        <f t="shared" si="4"/>
        <v>13</v>
      </c>
      <c r="R25" s="51">
        <v>175</v>
      </c>
      <c r="S25" s="52">
        <f t="shared" si="5"/>
        <v>58.333333333333336</v>
      </c>
      <c r="T25" s="53">
        <f t="shared" si="6"/>
        <v>14</v>
      </c>
      <c r="U25" s="53">
        <v>1</v>
      </c>
      <c r="V25" s="53"/>
      <c r="W25" s="51">
        <f t="shared" si="7"/>
        <v>534.5</v>
      </c>
      <c r="X25" s="54"/>
      <c r="Y25" s="84">
        <f t="shared" si="8"/>
        <v>58.889</v>
      </c>
      <c r="Z25" s="55" t="s">
        <v>185</v>
      </c>
    </row>
    <row r="26" spans="1:26" s="37" customFormat="1" ht="33" customHeight="1">
      <c r="A26" s="102"/>
      <c r="B26" s="57"/>
      <c r="C26" s="103"/>
      <c r="D26" s="104"/>
      <c r="E26" s="60"/>
      <c r="F26" s="105"/>
      <c r="G26" s="106"/>
      <c r="H26" s="130"/>
      <c r="I26" s="131"/>
      <c r="J26" s="131"/>
      <c r="K26" s="131"/>
      <c r="L26" s="109"/>
      <c r="M26" s="110"/>
      <c r="N26" s="111"/>
      <c r="O26" s="109"/>
      <c r="P26" s="110"/>
      <c r="Q26" s="111"/>
      <c r="R26" s="109"/>
      <c r="S26" s="110"/>
      <c r="T26" s="111"/>
      <c r="U26" s="111"/>
      <c r="V26" s="111"/>
      <c r="W26" s="109"/>
      <c r="X26" s="112"/>
      <c r="Y26" s="67"/>
      <c r="Z26" s="113"/>
    </row>
    <row r="27" spans="1:25" ht="30" customHeight="1">
      <c r="A27" s="1"/>
      <c r="B27" s="1"/>
      <c r="C27" s="1"/>
      <c r="D27" s="1" t="s">
        <v>13</v>
      </c>
      <c r="E27" s="1"/>
      <c r="F27" s="1"/>
      <c r="G27" s="1"/>
      <c r="H27" s="1"/>
      <c r="I27" s="1" t="s">
        <v>281</v>
      </c>
      <c r="J27" s="1"/>
      <c r="K27" s="70"/>
      <c r="L27" s="71"/>
      <c r="M27" s="70"/>
      <c r="N27" s="1"/>
      <c r="O27" s="72"/>
      <c r="P27" s="73"/>
      <c r="Q27" s="1"/>
      <c r="R27" s="72"/>
      <c r="S27" s="73"/>
      <c r="T27" s="1"/>
      <c r="U27" s="1"/>
      <c r="V27" s="1"/>
      <c r="W27" s="1"/>
      <c r="X27" s="1"/>
      <c r="Y27" s="73"/>
    </row>
    <row r="28" spans="1:25" ht="30" customHeight="1">
      <c r="A28" s="1"/>
      <c r="B28" s="1"/>
      <c r="C28" s="1"/>
      <c r="D28" s="1" t="s">
        <v>14</v>
      </c>
      <c r="E28" s="1"/>
      <c r="F28" s="1"/>
      <c r="G28" s="1"/>
      <c r="H28" s="1"/>
      <c r="I28" s="1" t="s">
        <v>117</v>
      </c>
      <c r="J28" s="1"/>
      <c r="K28" s="70"/>
      <c r="L28" s="71"/>
      <c r="M28" s="74"/>
      <c r="O28" s="72"/>
      <c r="P28" s="73"/>
      <c r="Q28" s="1"/>
      <c r="R28" s="72"/>
      <c r="S28" s="73"/>
      <c r="T28" s="1"/>
      <c r="U28" s="1"/>
      <c r="V28" s="1"/>
      <c r="W28" s="1"/>
      <c r="X28" s="1"/>
      <c r="Y28" s="73"/>
    </row>
    <row r="29" spans="11:13" ht="12.75">
      <c r="K29" s="70"/>
      <c r="L29" s="71"/>
      <c r="M29" s="70"/>
    </row>
    <row r="30" spans="11:13" ht="12.75">
      <c r="K30" s="70"/>
      <c r="L30" s="71"/>
      <c r="M30" s="70"/>
    </row>
  </sheetData>
  <sheetProtection/>
  <protectedRanges>
    <protectedRange sqref="K16" name="Диапазон1_3_1_1_3_6_1_1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AA24"/>
  <sheetViews>
    <sheetView view="pageBreakPreview" zoomScale="75" zoomScaleNormal="50" zoomScaleSheetLayoutView="75" zoomScalePageLayoutView="0" workbookViewId="0" topLeftCell="A2">
      <selection activeCell="D12" sqref="D12:K19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4" customHeight="1">
      <c r="A2" s="361" t="s">
        <v>373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79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533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6" ht="18.7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</row>
    <row r="9" spans="1:23" s="36" customFormat="1" ht="12.75">
      <c r="A9" s="6" t="s">
        <v>114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255" t="s">
        <v>437</v>
      </c>
      <c r="W9" s="6"/>
    </row>
    <row r="10" spans="1:26" s="45" customFormat="1" ht="19.5" customHeight="1">
      <c r="A10" s="367" t="s">
        <v>31</v>
      </c>
      <c r="B10" s="368" t="s">
        <v>3</v>
      </c>
      <c r="C10" s="369" t="s">
        <v>4</v>
      </c>
      <c r="D10" s="371" t="s">
        <v>18</v>
      </c>
      <c r="E10" s="371" t="s">
        <v>6</v>
      </c>
      <c r="F10" s="367" t="s">
        <v>7</v>
      </c>
      <c r="G10" s="371" t="s">
        <v>19</v>
      </c>
      <c r="H10" s="371" t="s">
        <v>6</v>
      </c>
      <c r="I10" s="371" t="s">
        <v>9</v>
      </c>
      <c r="J10" s="44"/>
      <c r="K10" s="371" t="s">
        <v>11</v>
      </c>
      <c r="L10" s="366" t="s">
        <v>20</v>
      </c>
      <c r="M10" s="366"/>
      <c r="N10" s="366"/>
      <c r="O10" s="366" t="s">
        <v>21</v>
      </c>
      <c r="P10" s="366"/>
      <c r="Q10" s="366"/>
      <c r="R10" s="366" t="s">
        <v>22</v>
      </c>
      <c r="S10" s="366"/>
      <c r="T10" s="366"/>
      <c r="U10" s="373" t="s">
        <v>23</v>
      </c>
      <c r="V10" s="369" t="s">
        <v>24</v>
      </c>
      <c r="W10" s="367" t="s">
        <v>25</v>
      </c>
      <c r="X10" s="368" t="s">
        <v>26</v>
      </c>
      <c r="Y10" s="372" t="s">
        <v>27</v>
      </c>
      <c r="Z10" s="372" t="s">
        <v>28</v>
      </c>
    </row>
    <row r="11" spans="1:26" s="45" customFormat="1" ht="39.75" customHeight="1">
      <c r="A11" s="367"/>
      <c r="B11" s="368"/>
      <c r="C11" s="370"/>
      <c r="D11" s="371"/>
      <c r="E11" s="371"/>
      <c r="F11" s="367"/>
      <c r="G11" s="371"/>
      <c r="H11" s="371"/>
      <c r="I11" s="371"/>
      <c r="J11" s="44"/>
      <c r="K11" s="371"/>
      <c r="L11" s="46" t="s">
        <v>29</v>
      </c>
      <c r="M11" s="47" t="s">
        <v>30</v>
      </c>
      <c r="N11" s="48" t="s">
        <v>31</v>
      </c>
      <c r="O11" s="46" t="s">
        <v>29</v>
      </c>
      <c r="P11" s="47" t="s">
        <v>30</v>
      </c>
      <c r="Q11" s="48" t="s">
        <v>31</v>
      </c>
      <c r="R11" s="46" t="s">
        <v>29</v>
      </c>
      <c r="S11" s="47" t="s">
        <v>30</v>
      </c>
      <c r="T11" s="48" t="s">
        <v>31</v>
      </c>
      <c r="U11" s="374"/>
      <c r="V11" s="370"/>
      <c r="W11" s="367"/>
      <c r="X11" s="368"/>
      <c r="Y11" s="372"/>
      <c r="Z11" s="372"/>
    </row>
    <row r="12" spans="1:26" s="37" customFormat="1" ht="33" customHeight="1">
      <c r="A12" s="49">
        <f aca="true" t="shared" si="0" ref="A12:A19">RANK(Y12,Y$12:Y$19,0)</f>
        <v>1</v>
      </c>
      <c r="B12" s="50"/>
      <c r="C12" s="85"/>
      <c r="D12" s="86" t="s">
        <v>376</v>
      </c>
      <c r="E12" s="3" t="s">
        <v>377</v>
      </c>
      <c r="F12" s="2" t="s">
        <v>35</v>
      </c>
      <c r="G12" s="94" t="s">
        <v>378</v>
      </c>
      <c r="H12" s="154" t="s">
        <v>379</v>
      </c>
      <c r="I12" s="156" t="s">
        <v>508</v>
      </c>
      <c r="J12" s="159" t="s">
        <v>183</v>
      </c>
      <c r="K12" s="160" t="s">
        <v>46</v>
      </c>
      <c r="L12" s="51">
        <v>261.5</v>
      </c>
      <c r="M12" s="52">
        <f aca="true" t="shared" si="1" ref="M12:M19">L12/3.8</f>
        <v>68.81578947368422</v>
      </c>
      <c r="N12" s="53">
        <f aca="true" t="shared" si="2" ref="N12:N19">RANK(M12,M$12:M$19,0)</f>
        <v>1</v>
      </c>
      <c r="O12" s="51">
        <v>261</v>
      </c>
      <c r="P12" s="52">
        <f aca="true" t="shared" si="3" ref="P12:P19">O12/3.8</f>
        <v>68.6842105263158</v>
      </c>
      <c r="Q12" s="53">
        <f aca="true" t="shared" si="4" ref="Q12:Q19">RANK(P12,P$12:P$19,0)</f>
        <v>1</v>
      </c>
      <c r="R12" s="51">
        <v>265.5</v>
      </c>
      <c r="S12" s="52">
        <f aca="true" t="shared" si="5" ref="S12:S19">R12/3.8</f>
        <v>69.86842105263158</v>
      </c>
      <c r="T12" s="53">
        <f aca="true" t="shared" si="6" ref="T12:T19">RANK(S12,S$12:S$19,0)</f>
        <v>1</v>
      </c>
      <c r="U12" s="53"/>
      <c r="V12" s="53"/>
      <c r="W12" s="51">
        <f aca="true" t="shared" si="7" ref="W12:W19">L12+O12+R12</f>
        <v>788</v>
      </c>
      <c r="X12" s="54"/>
      <c r="Y12" s="84">
        <f aca="true" t="shared" si="8" ref="Y12:Y19">ROUND(SUM(M12,P12,S12)/3,3)-IF($U12=1,0.5,IF($U12=2,1.5,0))</f>
        <v>69.123</v>
      </c>
      <c r="Z12" s="55">
        <v>1</v>
      </c>
    </row>
    <row r="13" spans="1:26" s="37" customFormat="1" ht="33" customHeight="1">
      <c r="A13" s="49">
        <f t="shared" si="0"/>
        <v>2</v>
      </c>
      <c r="B13" s="50"/>
      <c r="C13" s="85"/>
      <c r="D13" s="86" t="s">
        <v>359</v>
      </c>
      <c r="E13" s="3" t="s">
        <v>360</v>
      </c>
      <c r="F13" s="5">
        <v>2</v>
      </c>
      <c r="G13" s="87" t="s">
        <v>374</v>
      </c>
      <c r="H13" s="154" t="s">
        <v>375</v>
      </c>
      <c r="I13" s="156" t="s">
        <v>165</v>
      </c>
      <c r="J13" s="155" t="s">
        <v>287</v>
      </c>
      <c r="K13" s="156" t="s">
        <v>233</v>
      </c>
      <c r="L13" s="51">
        <v>256</v>
      </c>
      <c r="M13" s="52">
        <f t="shared" si="1"/>
        <v>67.36842105263158</v>
      </c>
      <c r="N13" s="53">
        <f t="shared" si="2"/>
        <v>2</v>
      </c>
      <c r="O13" s="51">
        <v>256.5</v>
      </c>
      <c r="P13" s="52">
        <f t="shared" si="3"/>
        <v>67.5</v>
      </c>
      <c r="Q13" s="53">
        <f t="shared" si="4"/>
        <v>2</v>
      </c>
      <c r="R13" s="51">
        <v>254.5</v>
      </c>
      <c r="S13" s="52">
        <f t="shared" si="5"/>
        <v>66.97368421052632</v>
      </c>
      <c r="T13" s="53">
        <f t="shared" si="6"/>
        <v>3</v>
      </c>
      <c r="U13" s="53"/>
      <c r="V13" s="53"/>
      <c r="W13" s="51">
        <f t="shared" si="7"/>
        <v>767</v>
      </c>
      <c r="X13" s="54"/>
      <c r="Y13" s="84">
        <f t="shared" si="8"/>
        <v>67.281</v>
      </c>
      <c r="Z13" s="55">
        <v>1</v>
      </c>
    </row>
    <row r="14" spans="1:26" s="37" customFormat="1" ht="33" customHeight="1">
      <c r="A14" s="49">
        <f t="shared" si="0"/>
        <v>3</v>
      </c>
      <c r="B14" s="50"/>
      <c r="C14" s="85"/>
      <c r="D14" s="248" t="s">
        <v>380</v>
      </c>
      <c r="E14" s="164"/>
      <c r="F14" s="237" t="s">
        <v>42</v>
      </c>
      <c r="G14" s="323" t="s">
        <v>381</v>
      </c>
      <c r="H14" s="234" t="s">
        <v>382</v>
      </c>
      <c r="I14" s="156" t="s">
        <v>502</v>
      </c>
      <c r="J14" s="259" t="s">
        <v>262</v>
      </c>
      <c r="K14" s="192" t="s">
        <v>383</v>
      </c>
      <c r="L14" s="51">
        <v>250</v>
      </c>
      <c r="M14" s="52">
        <f t="shared" si="1"/>
        <v>65.78947368421053</v>
      </c>
      <c r="N14" s="53">
        <f t="shared" si="2"/>
        <v>3</v>
      </c>
      <c r="O14" s="51">
        <v>249.5</v>
      </c>
      <c r="P14" s="52">
        <f t="shared" si="3"/>
        <v>65.65789473684211</v>
      </c>
      <c r="Q14" s="53">
        <f t="shared" si="4"/>
        <v>3</v>
      </c>
      <c r="R14" s="51">
        <v>250</v>
      </c>
      <c r="S14" s="52">
        <f t="shared" si="5"/>
        <v>65.78947368421053</v>
      </c>
      <c r="T14" s="53">
        <f t="shared" si="6"/>
        <v>4</v>
      </c>
      <c r="U14" s="53"/>
      <c r="V14" s="53"/>
      <c r="W14" s="51">
        <f t="shared" si="7"/>
        <v>749.5</v>
      </c>
      <c r="X14" s="54"/>
      <c r="Y14" s="84">
        <f t="shared" si="8"/>
        <v>65.746</v>
      </c>
      <c r="Z14" s="55">
        <v>1</v>
      </c>
    </row>
    <row r="15" spans="1:26" s="37" customFormat="1" ht="33" customHeight="1">
      <c r="A15" s="49">
        <f t="shared" si="0"/>
        <v>4</v>
      </c>
      <c r="B15" s="50"/>
      <c r="C15" s="85"/>
      <c r="D15" s="86" t="s">
        <v>384</v>
      </c>
      <c r="E15" s="3"/>
      <c r="F15" s="32" t="s">
        <v>35</v>
      </c>
      <c r="G15" s="87" t="s">
        <v>385</v>
      </c>
      <c r="H15" s="90" t="s">
        <v>386</v>
      </c>
      <c r="I15" s="156" t="s">
        <v>50</v>
      </c>
      <c r="J15" s="155" t="s">
        <v>287</v>
      </c>
      <c r="K15" s="156" t="s">
        <v>233</v>
      </c>
      <c r="L15" s="51">
        <v>248.5</v>
      </c>
      <c r="M15" s="52">
        <f t="shared" si="1"/>
        <v>65.39473684210526</v>
      </c>
      <c r="N15" s="53">
        <f t="shared" si="2"/>
        <v>4</v>
      </c>
      <c r="O15" s="51">
        <v>249.5</v>
      </c>
      <c r="P15" s="52">
        <f t="shared" si="3"/>
        <v>65.65789473684211</v>
      </c>
      <c r="Q15" s="53">
        <f t="shared" si="4"/>
        <v>3</v>
      </c>
      <c r="R15" s="51">
        <v>255.5</v>
      </c>
      <c r="S15" s="52">
        <f t="shared" si="5"/>
        <v>67.23684210526316</v>
      </c>
      <c r="T15" s="53">
        <f t="shared" si="6"/>
        <v>2</v>
      </c>
      <c r="U15" s="53">
        <v>1</v>
      </c>
      <c r="V15" s="53"/>
      <c r="W15" s="51">
        <f t="shared" si="7"/>
        <v>753.5</v>
      </c>
      <c r="X15" s="54"/>
      <c r="Y15" s="84">
        <f t="shared" si="8"/>
        <v>65.596</v>
      </c>
      <c r="Z15" s="55">
        <v>1</v>
      </c>
    </row>
    <row r="16" spans="1:26" s="37" customFormat="1" ht="33" customHeight="1">
      <c r="A16" s="49">
        <f t="shared" si="0"/>
        <v>5</v>
      </c>
      <c r="B16" s="50"/>
      <c r="C16" s="85"/>
      <c r="D16" s="89" t="s">
        <v>182</v>
      </c>
      <c r="E16" s="3"/>
      <c r="F16" s="18" t="s">
        <v>35</v>
      </c>
      <c r="G16" s="87" t="s">
        <v>212</v>
      </c>
      <c r="H16" s="90" t="s">
        <v>213</v>
      </c>
      <c r="I16" s="156" t="s">
        <v>165</v>
      </c>
      <c r="J16" s="155" t="s">
        <v>51</v>
      </c>
      <c r="K16" s="156" t="s">
        <v>233</v>
      </c>
      <c r="L16" s="51">
        <v>238</v>
      </c>
      <c r="M16" s="52">
        <f t="shared" si="1"/>
        <v>62.631578947368425</v>
      </c>
      <c r="N16" s="53">
        <f t="shared" si="2"/>
        <v>5</v>
      </c>
      <c r="O16" s="51">
        <v>248.5</v>
      </c>
      <c r="P16" s="52">
        <f t="shared" si="3"/>
        <v>65.39473684210526</v>
      </c>
      <c r="Q16" s="53">
        <f t="shared" si="4"/>
        <v>5</v>
      </c>
      <c r="R16" s="51">
        <v>247</v>
      </c>
      <c r="S16" s="52">
        <f t="shared" si="5"/>
        <v>65</v>
      </c>
      <c r="T16" s="53">
        <f t="shared" si="6"/>
        <v>5</v>
      </c>
      <c r="U16" s="53"/>
      <c r="V16" s="53"/>
      <c r="W16" s="51">
        <f t="shared" si="7"/>
        <v>733.5</v>
      </c>
      <c r="X16" s="54"/>
      <c r="Y16" s="84">
        <f t="shared" si="8"/>
        <v>64.342</v>
      </c>
      <c r="Z16" s="55">
        <v>2</v>
      </c>
    </row>
    <row r="17" spans="1:27" s="37" customFormat="1" ht="33" customHeight="1">
      <c r="A17" s="49">
        <f t="shared" si="0"/>
        <v>6</v>
      </c>
      <c r="B17" s="50"/>
      <c r="C17" s="85"/>
      <c r="D17" s="86" t="s">
        <v>186</v>
      </c>
      <c r="E17" s="3"/>
      <c r="F17" s="189" t="s">
        <v>42</v>
      </c>
      <c r="G17" s="96" t="s">
        <v>187</v>
      </c>
      <c r="H17" s="232" t="s">
        <v>188</v>
      </c>
      <c r="I17" s="156" t="s">
        <v>50</v>
      </c>
      <c r="J17" s="155" t="s">
        <v>51</v>
      </c>
      <c r="K17" s="156" t="s">
        <v>233</v>
      </c>
      <c r="L17" s="51">
        <v>229.5</v>
      </c>
      <c r="M17" s="52">
        <f t="shared" si="1"/>
        <v>60.39473684210527</v>
      </c>
      <c r="N17" s="53">
        <f t="shared" si="2"/>
        <v>8</v>
      </c>
      <c r="O17" s="51">
        <v>228</v>
      </c>
      <c r="P17" s="52">
        <f t="shared" si="3"/>
        <v>60</v>
      </c>
      <c r="Q17" s="53">
        <f t="shared" si="4"/>
        <v>7</v>
      </c>
      <c r="R17" s="51">
        <v>232</v>
      </c>
      <c r="S17" s="52">
        <f t="shared" si="5"/>
        <v>61.05263157894737</v>
      </c>
      <c r="T17" s="53">
        <f t="shared" si="6"/>
        <v>6</v>
      </c>
      <c r="U17" s="53"/>
      <c r="V17" s="53"/>
      <c r="W17" s="51">
        <f t="shared" si="7"/>
        <v>689.5</v>
      </c>
      <c r="X17" s="54"/>
      <c r="Y17" s="84">
        <f t="shared" si="8"/>
        <v>60.482</v>
      </c>
      <c r="Z17" s="55" t="s">
        <v>35</v>
      </c>
      <c r="AA17" s="118"/>
    </row>
    <row r="18" spans="1:26" s="37" customFormat="1" ht="33" customHeight="1">
      <c r="A18" s="49">
        <f t="shared" si="0"/>
        <v>7</v>
      </c>
      <c r="B18" s="50"/>
      <c r="C18" s="85"/>
      <c r="D18" s="86" t="s">
        <v>189</v>
      </c>
      <c r="E18" s="3"/>
      <c r="F18" s="2" t="s">
        <v>42</v>
      </c>
      <c r="G18" s="87" t="s">
        <v>190</v>
      </c>
      <c r="H18" s="166" t="s">
        <v>191</v>
      </c>
      <c r="I18" s="156" t="s">
        <v>50</v>
      </c>
      <c r="J18" s="195" t="s">
        <v>67</v>
      </c>
      <c r="K18" s="156" t="s">
        <v>233</v>
      </c>
      <c r="L18" s="51">
        <v>235.5</v>
      </c>
      <c r="M18" s="52">
        <f t="shared" si="1"/>
        <v>61.97368421052632</v>
      </c>
      <c r="N18" s="53">
        <f t="shared" si="2"/>
        <v>6</v>
      </c>
      <c r="O18" s="51">
        <v>235.5</v>
      </c>
      <c r="P18" s="52">
        <f t="shared" si="3"/>
        <v>61.97368421052632</v>
      </c>
      <c r="Q18" s="53">
        <f t="shared" si="4"/>
        <v>6</v>
      </c>
      <c r="R18" s="51">
        <v>222</v>
      </c>
      <c r="S18" s="52">
        <f t="shared" si="5"/>
        <v>58.42105263157895</v>
      </c>
      <c r="T18" s="53">
        <f t="shared" si="6"/>
        <v>7</v>
      </c>
      <c r="U18" s="53">
        <v>1</v>
      </c>
      <c r="V18" s="53"/>
      <c r="W18" s="51">
        <f t="shared" si="7"/>
        <v>693</v>
      </c>
      <c r="X18" s="54"/>
      <c r="Y18" s="84">
        <f t="shared" si="8"/>
        <v>60.289</v>
      </c>
      <c r="Z18" s="55" t="s">
        <v>35</v>
      </c>
    </row>
    <row r="19" spans="1:27" s="37" customFormat="1" ht="33" customHeight="1">
      <c r="A19" s="49">
        <f t="shared" si="0"/>
        <v>8</v>
      </c>
      <c r="B19" s="50"/>
      <c r="C19" s="85"/>
      <c r="D19" s="89" t="s">
        <v>192</v>
      </c>
      <c r="E19" s="3"/>
      <c r="F19" s="18" t="s">
        <v>42</v>
      </c>
      <c r="G19" s="87" t="s">
        <v>193</v>
      </c>
      <c r="H19" s="165" t="s">
        <v>194</v>
      </c>
      <c r="I19" s="91" t="s">
        <v>195</v>
      </c>
      <c r="J19" s="91" t="s">
        <v>43</v>
      </c>
      <c r="K19" s="192" t="s">
        <v>196</v>
      </c>
      <c r="L19" s="51">
        <v>230.5</v>
      </c>
      <c r="M19" s="52">
        <f t="shared" si="1"/>
        <v>60.65789473684211</v>
      </c>
      <c r="N19" s="53">
        <f t="shared" si="2"/>
        <v>7</v>
      </c>
      <c r="O19" s="51">
        <v>225</v>
      </c>
      <c r="P19" s="52">
        <f t="shared" si="3"/>
        <v>59.21052631578948</v>
      </c>
      <c r="Q19" s="53">
        <f t="shared" si="4"/>
        <v>8</v>
      </c>
      <c r="R19" s="51">
        <v>219</v>
      </c>
      <c r="S19" s="52">
        <f t="shared" si="5"/>
        <v>57.631578947368425</v>
      </c>
      <c r="T19" s="53">
        <f t="shared" si="6"/>
        <v>8</v>
      </c>
      <c r="U19" s="53">
        <v>2</v>
      </c>
      <c r="V19" s="53"/>
      <c r="W19" s="51">
        <f t="shared" si="7"/>
        <v>674.5</v>
      </c>
      <c r="X19" s="54"/>
      <c r="Y19" s="84">
        <f t="shared" si="8"/>
        <v>57.667</v>
      </c>
      <c r="Z19" s="55" t="s">
        <v>90</v>
      </c>
      <c r="AA19" s="118"/>
    </row>
    <row r="20" spans="1:26" s="37" customFormat="1" ht="33" customHeight="1">
      <c r="A20" s="102"/>
      <c r="B20" s="57"/>
      <c r="C20" s="103"/>
      <c r="D20" s="59"/>
      <c r="E20" s="63"/>
      <c r="F20" s="117"/>
      <c r="G20" s="140"/>
      <c r="H20" s="130"/>
      <c r="I20" s="131"/>
      <c r="J20" s="131"/>
      <c r="K20" s="131"/>
      <c r="L20" s="109"/>
      <c r="M20" s="110"/>
      <c r="N20" s="111"/>
      <c r="O20" s="109"/>
      <c r="P20" s="110"/>
      <c r="Q20" s="111"/>
      <c r="R20" s="109"/>
      <c r="S20" s="110"/>
      <c r="T20" s="111"/>
      <c r="U20" s="111"/>
      <c r="V20" s="111"/>
      <c r="W20" s="109"/>
      <c r="X20" s="112"/>
      <c r="Y20" s="67"/>
      <c r="Z20" s="113"/>
    </row>
    <row r="21" spans="1:25" ht="30" customHeight="1">
      <c r="A21" s="1"/>
      <c r="B21" s="1"/>
      <c r="C21" s="1"/>
      <c r="D21" s="1" t="s">
        <v>13</v>
      </c>
      <c r="E21" s="1"/>
      <c r="F21" s="1"/>
      <c r="G21" s="1"/>
      <c r="H21" s="1"/>
      <c r="I21" s="1" t="s">
        <v>281</v>
      </c>
      <c r="J21" s="1"/>
      <c r="K21" s="70"/>
      <c r="L21" s="71"/>
      <c r="M21" s="70"/>
      <c r="N21" s="1"/>
      <c r="O21" s="72"/>
      <c r="P21" s="73"/>
      <c r="Q21" s="1"/>
      <c r="R21" s="72"/>
      <c r="S21" s="73"/>
      <c r="T21" s="1"/>
      <c r="U21" s="1"/>
      <c r="V21" s="1"/>
      <c r="W21" s="1"/>
      <c r="X21" s="1"/>
      <c r="Y21" s="73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117</v>
      </c>
      <c r="J22" s="1"/>
      <c r="K22" s="70"/>
      <c r="L22" s="71"/>
      <c r="M22" s="74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1:13" ht="12.75">
      <c r="K23" s="70"/>
      <c r="L23" s="71"/>
      <c r="M23" s="70"/>
    </row>
    <row r="24" spans="11:13" ht="12.75">
      <c r="K24" s="70"/>
      <c r="L24" s="71"/>
      <c r="M24" s="70"/>
    </row>
  </sheetData>
  <sheetProtection/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Z20"/>
  <sheetViews>
    <sheetView view="pageBreakPreview" zoomScale="75" zoomScaleNormal="50" zoomScaleSheetLayoutView="75" zoomScalePageLayoutView="0" workbookViewId="0" topLeftCell="A2">
      <selection activeCell="D11" sqref="D11:K1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6.25" customHeight="1">
      <c r="A2" s="361" t="s">
        <v>242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66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534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6" ht="18.7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</row>
    <row r="8" spans="1:23" s="36" customFormat="1" ht="12.75">
      <c r="A8" s="6" t="s">
        <v>114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437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4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82" t="s">
        <v>23</v>
      </c>
      <c r="V9" s="384" t="s">
        <v>24</v>
      </c>
      <c r="W9" s="367" t="s">
        <v>25</v>
      </c>
      <c r="X9" s="368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83"/>
      <c r="V10" s="385"/>
      <c r="W10" s="367"/>
      <c r="X10" s="368"/>
      <c r="Y10" s="372"/>
      <c r="Z10" s="372"/>
    </row>
    <row r="11" spans="1:26" s="37" customFormat="1" ht="33" customHeight="1">
      <c r="A11" s="49">
        <f>RANK(Y11,Y$11:Y$15,0)</f>
        <v>1</v>
      </c>
      <c r="B11" s="50"/>
      <c r="C11" s="85"/>
      <c r="D11" s="89" t="s">
        <v>441</v>
      </c>
      <c r="E11" s="3" t="s">
        <v>442</v>
      </c>
      <c r="F11" s="18" t="s">
        <v>42</v>
      </c>
      <c r="G11" s="87" t="s">
        <v>443</v>
      </c>
      <c r="H11" s="165" t="s">
        <v>444</v>
      </c>
      <c r="I11" s="91" t="s">
        <v>445</v>
      </c>
      <c r="J11" s="91" t="s">
        <v>446</v>
      </c>
      <c r="K11" s="156" t="s">
        <v>447</v>
      </c>
      <c r="L11" s="51">
        <v>194</v>
      </c>
      <c r="M11" s="52">
        <f>L11/3.1</f>
        <v>62.58064516129032</v>
      </c>
      <c r="N11" s="53">
        <f>RANK(M11,M$11:M$15,0)</f>
        <v>3</v>
      </c>
      <c r="O11" s="51">
        <v>211</v>
      </c>
      <c r="P11" s="52">
        <f>O11/3.1</f>
        <v>68.06451612903226</v>
      </c>
      <c r="Q11" s="53">
        <f>RANK(P11,P$11:P$15,0)</f>
        <v>1</v>
      </c>
      <c r="R11" s="51">
        <v>218</v>
      </c>
      <c r="S11" s="52">
        <f>R11/3.1</f>
        <v>70.3225806451613</v>
      </c>
      <c r="T11" s="53">
        <f>RANK(S11,S$11:S$15,0)</f>
        <v>1</v>
      </c>
      <c r="U11" s="53"/>
      <c r="V11" s="53"/>
      <c r="W11" s="51">
        <f>L11+O11+R11</f>
        <v>623</v>
      </c>
      <c r="X11" s="54"/>
      <c r="Y11" s="84">
        <f>ROUND(SUM(M11,P11,S11)/3,3)-IF($U11=1,2,IF($U11=2,3,0))</f>
        <v>66.989</v>
      </c>
      <c r="Z11" s="55" t="s">
        <v>185</v>
      </c>
    </row>
    <row r="12" spans="1:26" s="37" customFormat="1" ht="33" customHeight="1">
      <c r="A12" s="49">
        <f>RANK(Y12,Y$11:Y$15,0)</f>
        <v>2</v>
      </c>
      <c r="B12" s="50"/>
      <c r="C12" s="85"/>
      <c r="D12" s="86" t="s">
        <v>397</v>
      </c>
      <c r="E12" s="3" t="s">
        <v>398</v>
      </c>
      <c r="F12" s="2" t="s">
        <v>42</v>
      </c>
      <c r="G12" s="87" t="s">
        <v>399</v>
      </c>
      <c r="H12" s="154" t="s">
        <v>400</v>
      </c>
      <c r="I12" s="91" t="s">
        <v>401</v>
      </c>
      <c r="J12" s="155" t="s">
        <v>45</v>
      </c>
      <c r="K12" s="192" t="s">
        <v>116</v>
      </c>
      <c r="L12" s="51">
        <v>200</v>
      </c>
      <c r="M12" s="52">
        <f>L12/3.1</f>
        <v>64.51612903225806</v>
      </c>
      <c r="N12" s="53">
        <f>RANK(M12,M$11:M$15,0)</f>
        <v>1</v>
      </c>
      <c r="O12" s="51">
        <v>202</v>
      </c>
      <c r="P12" s="52">
        <f>O12/3.1</f>
        <v>65.16129032258064</v>
      </c>
      <c r="Q12" s="53">
        <f>RANK(P12,P$11:P$15,0)</f>
        <v>2</v>
      </c>
      <c r="R12" s="51">
        <v>190</v>
      </c>
      <c r="S12" s="52">
        <f>R12/3.1</f>
        <v>61.29032258064516</v>
      </c>
      <c r="T12" s="53">
        <f>RANK(S12,S$11:S$15,0)</f>
        <v>2</v>
      </c>
      <c r="U12" s="53"/>
      <c r="V12" s="53"/>
      <c r="W12" s="51">
        <f>L12+O12+R12</f>
        <v>592</v>
      </c>
      <c r="X12" s="54"/>
      <c r="Y12" s="84">
        <f>ROUND(SUM(M12,P12,S12)/3,3)-IF($U12=1,2,IF($U12=2,3,0))</f>
        <v>63.656</v>
      </c>
      <c r="Z12" s="55" t="s">
        <v>185</v>
      </c>
    </row>
    <row r="13" spans="1:26" s="37" customFormat="1" ht="33" customHeight="1">
      <c r="A13" s="49">
        <f>RANK(Y13,Y$11:Y$15,0)</f>
        <v>3</v>
      </c>
      <c r="B13" s="50"/>
      <c r="C13" s="85"/>
      <c r="D13" s="89" t="s">
        <v>402</v>
      </c>
      <c r="E13" s="3" t="s">
        <v>403</v>
      </c>
      <c r="F13" s="233" t="s">
        <v>42</v>
      </c>
      <c r="G13" s="87" t="s">
        <v>521</v>
      </c>
      <c r="H13" s="154" t="s">
        <v>519</v>
      </c>
      <c r="I13" s="91" t="s">
        <v>520</v>
      </c>
      <c r="J13" s="91" t="s">
        <v>404</v>
      </c>
      <c r="K13" s="192" t="s">
        <v>515</v>
      </c>
      <c r="L13" s="51">
        <v>200</v>
      </c>
      <c r="M13" s="52">
        <f>L13/3.1</f>
        <v>64.51612903225806</v>
      </c>
      <c r="N13" s="53">
        <f>RANK(M13,M$11:M$15,0)</f>
        <v>1</v>
      </c>
      <c r="O13" s="51">
        <v>195</v>
      </c>
      <c r="P13" s="52">
        <f>O13/3.1</f>
        <v>62.90322580645161</v>
      </c>
      <c r="Q13" s="53">
        <f>RANK(P13,P$11:P$15,0)</f>
        <v>4</v>
      </c>
      <c r="R13" s="51">
        <v>190</v>
      </c>
      <c r="S13" s="52">
        <f>R13/3.1</f>
        <v>61.29032258064516</v>
      </c>
      <c r="T13" s="53">
        <f>RANK(S13,S$11:S$15,0)</f>
        <v>2</v>
      </c>
      <c r="U13" s="53"/>
      <c r="V13" s="53"/>
      <c r="W13" s="51">
        <f>L13+O13+R13</f>
        <v>585</v>
      </c>
      <c r="X13" s="54"/>
      <c r="Y13" s="84">
        <f>ROUND(SUM(M13,P13,S13)/3,3)-IF($U13=1,2,IF($U13=2,3,0))</f>
        <v>62.903</v>
      </c>
      <c r="Z13" s="55" t="s">
        <v>185</v>
      </c>
    </row>
    <row r="14" spans="1:26" s="37" customFormat="1" ht="33" customHeight="1">
      <c r="A14" s="49">
        <f>RANK(Y14,Y$11:Y$15,0)</f>
        <v>4</v>
      </c>
      <c r="B14" s="50"/>
      <c r="C14" s="85"/>
      <c r="D14" s="188" t="s">
        <v>448</v>
      </c>
      <c r="E14" s="3"/>
      <c r="F14" s="5" t="s">
        <v>42</v>
      </c>
      <c r="G14" s="190" t="s">
        <v>449</v>
      </c>
      <c r="H14" s="203" t="s">
        <v>450</v>
      </c>
      <c r="I14" s="191" t="s">
        <v>200</v>
      </c>
      <c r="J14" s="191" t="s">
        <v>38</v>
      </c>
      <c r="K14" s="192" t="s">
        <v>201</v>
      </c>
      <c r="L14" s="51">
        <v>192</v>
      </c>
      <c r="M14" s="52">
        <f>L14/3.1</f>
        <v>61.93548387096774</v>
      </c>
      <c r="N14" s="53">
        <f>RANK(M14,M$11:M$15,0)</f>
        <v>4</v>
      </c>
      <c r="O14" s="51">
        <v>196.5</v>
      </c>
      <c r="P14" s="52">
        <f>O14/3.1</f>
        <v>63.387096774193544</v>
      </c>
      <c r="Q14" s="53">
        <f>RANK(P14,P$11:P$15,0)</f>
        <v>3</v>
      </c>
      <c r="R14" s="51">
        <v>189</v>
      </c>
      <c r="S14" s="52">
        <f>R14/3.1</f>
        <v>60.96774193548387</v>
      </c>
      <c r="T14" s="53">
        <f>RANK(S14,S$11:S$15,0)</f>
        <v>4</v>
      </c>
      <c r="U14" s="53"/>
      <c r="V14" s="53"/>
      <c r="W14" s="51">
        <f>L14+O14+R14</f>
        <v>577.5</v>
      </c>
      <c r="X14" s="54"/>
      <c r="Y14" s="84">
        <f>ROUND(SUM(M14,P14,S14)/3,3)-IF($U14=1,2,IF($U14=2,3,0))</f>
        <v>62.097</v>
      </c>
      <c r="Z14" s="55" t="s">
        <v>185</v>
      </c>
    </row>
    <row r="15" spans="1:26" s="37" customFormat="1" ht="33" customHeight="1">
      <c r="A15" s="49">
        <f>RANK(Y15,Y$11:Y$15,0)</f>
        <v>5</v>
      </c>
      <c r="B15" s="50"/>
      <c r="C15" s="85"/>
      <c r="D15" s="86" t="s">
        <v>405</v>
      </c>
      <c r="E15" s="3" t="s">
        <v>406</v>
      </c>
      <c r="F15" s="183" t="s">
        <v>42</v>
      </c>
      <c r="G15" s="87" t="s">
        <v>407</v>
      </c>
      <c r="H15" s="95" t="s">
        <v>408</v>
      </c>
      <c r="I15" s="91" t="s">
        <v>409</v>
      </c>
      <c r="J15" s="91" t="s">
        <v>67</v>
      </c>
      <c r="K15" s="156" t="s">
        <v>65</v>
      </c>
      <c r="L15" s="51">
        <v>180.5</v>
      </c>
      <c r="M15" s="52">
        <f>L15/3.1</f>
        <v>58.225806451612904</v>
      </c>
      <c r="N15" s="53">
        <f>RANK(M15,M$11:M$15,0)</f>
        <v>5</v>
      </c>
      <c r="O15" s="51">
        <v>188</v>
      </c>
      <c r="P15" s="52">
        <f>O15/3.1</f>
        <v>60.64516129032258</v>
      </c>
      <c r="Q15" s="53">
        <f>RANK(P15,P$11:P$15,0)</f>
        <v>5</v>
      </c>
      <c r="R15" s="51">
        <v>171.5</v>
      </c>
      <c r="S15" s="52">
        <f>R15/3.1</f>
        <v>55.32258064516129</v>
      </c>
      <c r="T15" s="53">
        <f>RANK(S15,S$11:S$15,0)</f>
        <v>5</v>
      </c>
      <c r="U15" s="53"/>
      <c r="V15" s="53"/>
      <c r="W15" s="51">
        <f>L15+O15+R15</f>
        <v>540</v>
      </c>
      <c r="X15" s="54"/>
      <c r="Y15" s="84">
        <f>ROUND(SUM(M15,P15,S15)/3,3)-IF($U15=1,2,IF($U15=2,3,0))</f>
        <v>58.065</v>
      </c>
      <c r="Z15" s="55" t="s">
        <v>185</v>
      </c>
    </row>
    <row r="16" spans="1:26" s="37" customFormat="1" ht="33" customHeight="1">
      <c r="A16" s="102"/>
      <c r="B16" s="57"/>
      <c r="C16" s="103"/>
      <c r="D16" s="59"/>
      <c r="E16" s="60"/>
      <c r="F16" s="61"/>
      <c r="G16" s="132"/>
      <c r="H16" s="130"/>
      <c r="I16" s="131"/>
      <c r="J16" s="131"/>
      <c r="K16" s="131"/>
      <c r="L16" s="109"/>
      <c r="M16" s="110"/>
      <c r="N16" s="111"/>
      <c r="O16" s="109"/>
      <c r="P16" s="110"/>
      <c r="Q16" s="111"/>
      <c r="R16" s="109"/>
      <c r="S16" s="110"/>
      <c r="T16" s="111"/>
      <c r="U16" s="111"/>
      <c r="V16" s="111"/>
      <c r="W16" s="109"/>
      <c r="X16" s="112"/>
      <c r="Y16" s="67"/>
      <c r="Z16" s="113"/>
    </row>
    <row r="17" spans="1:25" ht="30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281</v>
      </c>
      <c r="J17" s="1"/>
      <c r="K17" s="70"/>
      <c r="L17" s="71"/>
      <c r="M17" s="70"/>
      <c r="N17" s="1"/>
      <c r="O17" s="72"/>
      <c r="P17" s="73"/>
      <c r="Q17" s="1"/>
      <c r="R17" s="72"/>
      <c r="S17" s="73"/>
      <c r="T17" s="1"/>
      <c r="U17" s="1"/>
      <c r="V17" s="1"/>
      <c r="W17" s="1"/>
      <c r="X17" s="1"/>
      <c r="Y17" s="73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117</v>
      </c>
      <c r="J18" s="1"/>
      <c r="K18" s="70"/>
      <c r="L18" s="71"/>
      <c r="M18" s="74"/>
      <c r="O18" s="72"/>
      <c r="P18" s="73"/>
      <c r="Q18" s="1"/>
      <c r="R18" s="72"/>
      <c r="S18" s="73"/>
      <c r="T18" s="1"/>
      <c r="U18" s="1"/>
      <c r="V18" s="1"/>
      <c r="W18" s="1"/>
      <c r="X18" s="1"/>
      <c r="Y18" s="73"/>
    </row>
    <row r="19" spans="11:13" ht="12.75">
      <c r="K19" s="70"/>
      <c r="L19" s="71"/>
      <c r="M19" s="70"/>
    </row>
    <row r="20" spans="11:13" ht="12.75">
      <c r="K20" s="70"/>
      <c r="L20" s="71"/>
      <c r="M20" s="70"/>
    </row>
  </sheetData>
  <sheetProtection/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Z21"/>
  <sheetViews>
    <sheetView view="pageBreakPreview" zoomScale="75" zoomScaleNormal="50" zoomScaleSheetLayoutView="75" zoomScalePageLayoutView="0" workbookViewId="0" topLeftCell="A2">
      <selection activeCell="D12" sqref="D12:K16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0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9.25" customHeight="1">
      <c r="A2" s="361" t="s">
        <v>373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451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534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6" ht="18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3" s="36" customFormat="1" ht="12.75">
      <c r="A9" s="6" t="s">
        <v>114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255" t="s">
        <v>437</v>
      </c>
      <c r="W9" s="6"/>
    </row>
    <row r="10" spans="1:26" s="45" customFormat="1" ht="19.5" customHeight="1">
      <c r="A10" s="367" t="s">
        <v>31</v>
      </c>
      <c r="B10" s="368" t="s">
        <v>3</v>
      </c>
      <c r="C10" s="369" t="s">
        <v>4</v>
      </c>
      <c r="D10" s="371" t="s">
        <v>18</v>
      </c>
      <c r="E10" s="371" t="s">
        <v>6</v>
      </c>
      <c r="F10" s="367" t="s">
        <v>7</v>
      </c>
      <c r="G10" s="371" t="s">
        <v>19</v>
      </c>
      <c r="H10" s="371" t="s">
        <v>6</v>
      </c>
      <c r="I10" s="371" t="s">
        <v>9</v>
      </c>
      <c r="J10" s="143"/>
      <c r="K10" s="371" t="s">
        <v>11</v>
      </c>
      <c r="L10" s="366" t="s">
        <v>20</v>
      </c>
      <c r="M10" s="366"/>
      <c r="N10" s="366"/>
      <c r="O10" s="366" t="s">
        <v>21</v>
      </c>
      <c r="P10" s="366"/>
      <c r="Q10" s="366"/>
      <c r="R10" s="366" t="s">
        <v>22</v>
      </c>
      <c r="S10" s="366"/>
      <c r="T10" s="366"/>
      <c r="U10" s="373" t="s">
        <v>23</v>
      </c>
      <c r="V10" s="369" t="s">
        <v>24</v>
      </c>
      <c r="W10" s="367" t="s">
        <v>25</v>
      </c>
      <c r="X10" s="368" t="s">
        <v>26</v>
      </c>
      <c r="Y10" s="372" t="s">
        <v>27</v>
      </c>
      <c r="Z10" s="372" t="s">
        <v>28</v>
      </c>
    </row>
    <row r="11" spans="1:26" s="45" customFormat="1" ht="39.75" customHeight="1">
      <c r="A11" s="367"/>
      <c r="B11" s="368"/>
      <c r="C11" s="370"/>
      <c r="D11" s="371"/>
      <c r="E11" s="371"/>
      <c r="F11" s="367"/>
      <c r="G11" s="371"/>
      <c r="H11" s="371"/>
      <c r="I11" s="371"/>
      <c r="J11" s="143"/>
      <c r="K11" s="371"/>
      <c r="L11" s="46" t="s">
        <v>29</v>
      </c>
      <c r="M11" s="47" t="s">
        <v>30</v>
      </c>
      <c r="N11" s="48" t="s">
        <v>31</v>
      </c>
      <c r="O11" s="46" t="s">
        <v>29</v>
      </c>
      <c r="P11" s="47" t="s">
        <v>30</v>
      </c>
      <c r="Q11" s="48" t="s">
        <v>31</v>
      </c>
      <c r="R11" s="46" t="s">
        <v>29</v>
      </c>
      <c r="S11" s="47" t="s">
        <v>30</v>
      </c>
      <c r="T11" s="48" t="s">
        <v>31</v>
      </c>
      <c r="U11" s="374"/>
      <c r="V11" s="370"/>
      <c r="W11" s="367"/>
      <c r="X11" s="368"/>
      <c r="Y11" s="372"/>
      <c r="Z11" s="372"/>
    </row>
    <row r="12" spans="1:26" s="37" customFormat="1" ht="33" customHeight="1">
      <c r="A12" s="49">
        <f>RANK(Y12,Y$12:Y$16,0)</f>
        <v>1</v>
      </c>
      <c r="B12" s="50"/>
      <c r="C12" s="85"/>
      <c r="D12" s="86" t="s">
        <v>405</v>
      </c>
      <c r="E12" s="3" t="s">
        <v>406</v>
      </c>
      <c r="F12" s="183" t="s">
        <v>42</v>
      </c>
      <c r="G12" s="87" t="s">
        <v>452</v>
      </c>
      <c r="H12" s="95" t="s">
        <v>453</v>
      </c>
      <c r="I12" s="91" t="s">
        <v>409</v>
      </c>
      <c r="J12" s="91" t="s">
        <v>67</v>
      </c>
      <c r="K12" s="156" t="s">
        <v>65</v>
      </c>
      <c r="L12" s="51">
        <v>248.5</v>
      </c>
      <c r="M12" s="52">
        <f>L12/3.7</f>
        <v>67.16216216216216</v>
      </c>
      <c r="N12" s="53">
        <f>RANK(M12,M$12:M$16,0)</f>
        <v>2</v>
      </c>
      <c r="O12" s="51">
        <v>252.5</v>
      </c>
      <c r="P12" s="52">
        <f>O12/3.7</f>
        <v>68.24324324324324</v>
      </c>
      <c r="Q12" s="53">
        <f>RANK(P12,P$12:P$16,0)</f>
        <v>1</v>
      </c>
      <c r="R12" s="51">
        <v>250.5</v>
      </c>
      <c r="S12" s="52">
        <f>R12/3.7</f>
        <v>67.7027027027027</v>
      </c>
      <c r="T12" s="53">
        <f>RANK(S12,S$12:S$16,0)</f>
        <v>1</v>
      </c>
      <c r="U12" s="53"/>
      <c r="V12" s="53"/>
      <c r="W12" s="51">
        <f>L12+O12+R12</f>
        <v>751.5</v>
      </c>
      <c r="X12" s="54"/>
      <c r="Y12" s="84">
        <f>ROUND(SUM(M12,P12,S12)/3,3)-IF($U12=1,0.5,IF($U12=2,1.5,0))</f>
        <v>67.703</v>
      </c>
      <c r="Z12" s="55" t="s">
        <v>185</v>
      </c>
    </row>
    <row r="13" spans="1:26" s="37" customFormat="1" ht="33" customHeight="1">
      <c r="A13" s="49">
        <f>RANK(Y13,Y$12:Y$16,0)</f>
        <v>2</v>
      </c>
      <c r="B13" s="50"/>
      <c r="C13" s="85"/>
      <c r="D13" s="89" t="s">
        <v>206</v>
      </c>
      <c r="E13" s="3" t="s">
        <v>207</v>
      </c>
      <c r="F13" s="18" t="s">
        <v>63</v>
      </c>
      <c r="G13" s="87" t="s">
        <v>394</v>
      </c>
      <c r="H13" s="154" t="s">
        <v>395</v>
      </c>
      <c r="I13" s="159" t="s">
        <v>396</v>
      </c>
      <c r="J13" s="155" t="s">
        <v>38</v>
      </c>
      <c r="K13" s="192" t="s">
        <v>60</v>
      </c>
      <c r="L13" s="51">
        <v>249</v>
      </c>
      <c r="M13" s="52">
        <f>L13/3.7</f>
        <v>67.29729729729729</v>
      </c>
      <c r="N13" s="53">
        <f>RANK(M13,M$12:M$16,0)</f>
        <v>1</v>
      </c>
      <c r="O13" s="51">
        <v>243.5</v>
      </c>
      <c r="P13" s="52">
        <f>O13/3.7</f>
        <v>65.8108108108108</v>
      </c>
      <c r="Q13" s="53">
        <f>RANK(P13,P$12:P$16,0)</f>
        <v>2</v>
      </c>
      <c r="R13" s="51">
        <v>235</v>
      </c>
      <c r="S13" s="52">
        <f>R13/3.7</f>
        <v>63.51351351351351</v>
      </c>
      <c r="T13" s="53">
        <f>RANK(S13,S$12:S$16,0)</f>
        <v>3</v>
      </c>
      <c r="U13" s="53"/>
      <c r="V13" s="53"/>
      <c r="W13" s="51">
        <f>L13+O13+R13</f>
        <v>727.5</v>
      </c>
      <c r="X13" s="54"/>
      <c r="Y13" s="84">
        <f>ROUND(SUM(M13,P13,S13)/3,3)-IF($U13=1,0.5,IF($U13=2,1.5,0))</f>
        <v>65.541</v>
      </c>
      <c r="Z13" s="55" t="s">
        <v>185</v>
      </c>
    </row>
    <row r="14" spans="1:26" s="37" customFormat="1" ht="33" customHeight="1">
      <c r="A14" s="49">
        <f>RANK(Y14,Y$12:Y$16,0)</f>
        <v>3</v>
      </c>
      <c r="B14" s="50"/>
      <c r="C14" s="85"/>
      <c r="D14" s="86" t="s">
        <v>73</v>
      </c>
      <c r="E14" s="3" t="s">
        <v>74</v>
      </c>
      <c r="F14" s="5">
        <v>1</v>
      </c>
      <c r="G14" s="87" t="s">
        <v>75</v>
      </c>
      <c r="H14" s="90" t="s">
        <v>76</v>
      </c>
      <c r="I14" s="91" t="s">
        <v>77</v>
      </c>
      <c r="J14" s="155" t="s">
        <v>44</v>
      </c>
      <c r="K14" s="88" t="s">
        <v>78</v>
      </c>
      <c r="L14" s="51">
        <v>242.5</v>
      </c>
      <c r="M14" s="52">
        <f>L14/3.7</f>
        <v>65.54054054054053</v>
      </c>
      <c r="N14" s="53">
        <f>RANK(M14,M$12:M$16,0)</f>
        <v>3</v>
      </c>
      <c r="O14" s="51">
        <v>241.5</v>
      </c>
      <c r="P14" s="52">
        <f>O14/3.7</f>
        <v>65.27027027027027</v>
      </c>
      <c r="Q14" s="53">
        <f>RANK(P14,P$12:P$16,0)</f>
        <v>3</v>
      </c>
      <c r="R14" s="51">
        <v>237.5</v>
      </c>
      <c r="S14" s="52">
        <f>R14/3.7</f>
        <v>64.1891891891892</v>
      </c>
      <c r="T14" s="53">
        <f>RANK(S14,S$12:S$16,0)</f>
        <v>2</v>
      </c>
      <c r="U14" s="53"/>
      <c r="V14" s="53"/>
      <c r="W14" s="51">
        <f>L14+O14+R14</f>
        <v>721.5</v>
      </c>
      <c r="X14" s="54"/>
      <c r="Y14" s="84">
        <f>ROUND(SUM(M14,P14,S14)/3,3)-IF($U14=1,0.5,IF($U14=2,1.5,0))</f>
        <v>65</v>
      </c>
      <c r="Z14" s="55" t="s">
        <v>185</v>
      </c>
    </row>
    <row r="15" spans="1:26" s="37" customFormat="1" ht="33" customHeight="1">
      <c r="A15" s="49">
        <f>RANK(Y15,Y$12:Y$16,0)</f>
        <v>4</v>
      </c>
      <c r="B15" s="50"/>
      <c r="C15" s="85"/>
      <c r="D15" s="86" t="s">
        <v>410</v>
      </c>
      <c r="E15" s="3" t="s">
        <v>411</v>
      </c>
      <c r="F15" s="5">
        <v>2</v>
      </c>
      <c r="G15" s="94" t="s">
        <v>412</v>
      </c>
      <c r="H15" s="154" t="s">
        <v>413</v>
      </c>
      <c r="I15" s="155" t="s">
        <v>414</v>
      </c>
      <c r="J15" s="158" t="s">
        <v>38</v>
      </c>
      <c r="K15" s="160" t="s">
        <v>516</v>
      </c>
      <c r="L15" s="51">
        <v>227</v>
      </c>
      <c r="M15" s="52">
        <f>L15/3.7</f>
        <v>61.35135135135135</v>
      </c>
      <c r="N15" s="53">
        <f>RANK(M15,M$12:M$16,0)</f>
        <v>4</v>
      </c>
      <c r="O15" s="51">
        <v>240.5</v>
      </c>
      <c r="P15" s="52">
        <f>O15/3.7</f>
        <v>65</v>
      </c>
      <c r="Q15" s="53">
        <f>RANK(P15,P$12:P$16,0)</f>
        <v>4</v>
      </c>
      <c r="R15" s="51">
        <v>234.5</v>
      </c>
      <c r="S15" s="52">
        <f>R15/3.7</f>
        <v>63.37837837837837</v>
      </c>
      <c r="T15" s="53">
        <f>RANK(S15,S$12:S$16,0)</f>
        <v>5</v>
      </c>
      <c r="U15" s="53"/>
      <c r="V15" s="53"/>
      <c r="W15" s="51">
        <f>L15+O15+R15</f>
        <v>702</v>
      </c>
      <c r="X15" s="54"/>
      <c r="Y15" s="84">
        <f>ROUND(SUM(M15,P15,S15)/3,3)-IF($U15=1,0.5,IF($U15=2,1.5,0))</f>
        <v>63.243</v>
      </c>
      <c r="Z15" s="55" t="s">
        <v>185</v>
      </c>
    </row>
    <row r="16" spans="1:26" s="37" customFormat="1" ht="33" customHeight="1">
      <c r="A16" s="49">
        <f>RANK(Y16,Y$12:Y$16,0)</f>
        <v>5</v>
      </c>
      <c r="B16" s="50"/>
      <c r="C16" s="85"/>
      <c r="D16" s="89" t="s">
        <v>221</v>
      </c>
      <c r="E16" s="3" t="s">
        <v>454</v>
      </c>
      <c r="F16" s="18" t="s">
        <v>42</v>
      </c>
      <c r="G16" s="87" t="s">
        <v>222</v>
      </c>
      <c r="H16" s="165" t="s">
        <v>85</v>
      </c>
      <c r="I16" s="155" t="s">
        <v>86</v>
      </c>
      <c r="J16" s="155" t="s">
        <v>87</v>
      </c>
      <c r="K16" s="192" t="s">
        <v>223</v>
      </c>
      <c r="L16" s="51">
        <v>225</v>
      </c>
      <c r="M16" s="52">
        <f>L16/3.7</f>
        <v>60.81081081081081</v>
      </c>
      <c r="N16" s="53">
        <f>RANK(M16,M$12:M$16,0)</f>
        <v>5</v>
      </c>
      <c r="O16" s="51">
        <v>237.5</v>
      </c>
      <c r="P16" s="52">
        <f>O16/3.7</f>
        <v>64.1891891891892</v>
      </c>
      <c r="Q16" s="53">
        <f>RANK(P16,P$12:P$16,0)</f>
        <v>5</v>
      </c>
      <c r="R16" s="51">
        <v>235</v>
      </c>
      <c r="S16" s="52">
        <f>R16/3.7</f>
        <v>63.51351351351351</v>
      </c>
      <c r="T16" s="53">
        <f>RANK(S16,S$12:S$16,0)</f>
        <v>3</v>
      </c>
      <c r="U16" s="53"/>
      <c r="V16" s="53"/>
      <c r="W16" s="51">
        <f>L16+O16+R16</f>
        <v>697.5</v>
      </c>
      <c r="X16" s="54"/>
      <c r="Y16" s="84">
        <f>ROUND(SUM(M16,P16,S16)/3,3)-IF($U16=1,0.5,IF($U16=2,1.5,0))</f>
        <v>62.838</v>
      </c>
      <c r="Z16" s="55" t="s">
        <v>185</v>
      </c>
    </row>
    <row r="17" spans="1:26" s="37" customFormat="1" ht="33" customHeight="1">
      <c r="A17" s="102"/>
      <c r="B17" s="57"/>
      <c r="C17" s="103"/>
      <c r="D17" s="129"/>
      <c r="E17" s="60"/>
      <c r="F17" s="117"/>
      <c r="G17" s="106"/>
      <c r="H17" s="130"/>
      <c r="I17" s="131"/>
      <c r="J17" s="131"/>
      <c r="K17" s="131"/>
      <c r="L17" s="109"/>
      <c r="M17" s="110"/>
      <c r="N17" s="111"/>
      <c r="O17" s="109"/>
      <c r="P17" s="110"/>
      <c r="Q17" s="111"/>
      <c r="R17" s="109"/>
      <c r="S17" s="110"/>
      <c r="T17" s="111"/>
      <c r="U17" s="111"/>
      <c r="V17" s="111"/>
      <c r="W17" s="109"/>
      <c r="X17" s="112"/>
      <c r="Y17" s="67"/>
      <c r="Z17" s="113"/>
    </row>
    <row r="18" spans="1:25" ht="30" customHeight="1">
      <c r="A18" s="1"/>
      <c r="B18" s="1"/>
      <c r="C18" s="1"/>
      <c r="D18" s="1" t="s">
        <v>13</v>
      </c>
      <c r="E18" s="1"/>
      <c r="F18" s="1"/>
      <c r="G18" s="1"/>
      <c r="H18" s="1"/>
      <c r="I18" s="1" t="s">
        <v>281</v>
      </c>
      <c r="J18" s="1"/>
      <c r="K18" s="70"/>
      <c r="L18" s="71"/>
      <c r="M18" s="70"/>
      <c r="N18" s="1"/>
      <c r="O18" s="72"/>
      <c r="P18" s="73"/>
      <c r="Q18" s="1"/>
      <c r="R18" s="72"/>
      <c r="S18" s="73"/>
      <c r="T18" s="1"/>
      <c r="U18" s="1"/>
      <c r="V18" s="1"/>
      <c r="W18" s="1"/>
      <c r="X18" s="1"/>
      <c r="Y18" s="73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117</v>
      </c>
      <c r="J19" s="1"/>
      <c r="K19" s="70"/>
      <c r="L19" s="71"/>
      <c r="M19" s="74"/>
      <c r="O19" s="72"/>
      <c r="P19" s="73"/>
      <c r="Q19" s="1"/>
      <c r="R19" s="72"/>
      <c r="S19" s="73"/>
      <c r="T19" s="1"/>
      <c r="U19" s="1"/>
      <c r="V19" s="1"/>
      <c r="W19" s="1"/>
      <c r="X19" s="1"/>
      <c r="Y19" s="73"/>
    </row>
    <row r="20" spans="11:13" ht="12.75">
      <c r="K20" s="70"/>
      <c r="L20" s="71"/>
      <c r="M20" s="70"/>
    </row>
    <row r="21" spans="11:13" ht="12.75">
      <c r="K21" s="70"/>
      <c r="L21" s="71"/>
      <c r="M21" s="70"/>
    </row>
  </sheetData>
  <sheetProtection/>
  <protectedRanges>
    <protectedRange sqref="K17" name="Диапазон1_3_1_1_3_11_1_1_3_1_3_1_1_1_1_3_3_1_1_1"/>
    <protectedRange sqref="K16" name="Диапазон1_3_1_1_3_11_1_1_3_1_3_1_1_1_1_2"/>
  </protectedRanges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75" zoomScaleNormal="50" zoomScaleSheetLayoutView="75" zoomScalePageLayoutView="0" workbookViewId="0" topLeftCell="A10">
      <selection activeCell="P21" sqref="P21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4" customHeight="1">
      <c r="A2" s="361" t="s">
        <v>332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71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535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3" s="36" customFormat="1" ht="12.75">
      <c r="A8" s="6" t="s">
        <v>114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455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4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68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68"/>
      <c r="Y10" s="372"/>
      <c r="Z10" s="372"/>
    </row>
    <row r="11" spans="1:26" s="37" customFormat="1" ht="33" customHeight="1">
      <c r="A11" s="49">
        <f aca="true" t="shared" si="0" ref="A11:A22">RANK(Y11,Y$11:Y$22,0)</f>
        <v>1</v>
      </c>
      <c r="B11" s="50"/>
      <c r="C11" s="85"/>
      <c r="D11" s="89" t="s">
        <v>354</v>
      </c>
      <c r="E11" s="3" t="s">
        <v>355</v>
      </c>
      <c r="F11" s="18" t="s">
        <v>35</v>
      </c>
      <c r="G11" s="190" t="s">
        <v>356</v>
      </c>
      <c r="H11" s="219" t="s">
        <v>357</v>
      </c>
      <c r="I11" s="156" t="s">
        <v>358</v>
      </c>
      <c r="J11" s="91" t="s">
        <v>184</v>
      </c>
      <c r="K11" s="192" t="s">
        <v>46</v>
      </c>
      <c r="L11" s="51">
        <v>241</v>
      </c>
      <c r="M11" s="52">
        <f aca="true" t="shared" si="1" ref="M11:M22">L11/3.2</f>
        <v>75.3125</v>
      </c>
      <c r="N11" s="53">
        <f aca="true" t="shared" si="2" ref="N11:N22">RANK(M11,M$11:M$22,0)</f>
        <v>1</v>
      </c>
      <c r="O11" s="51">
        <v>231</v>
      </c>
      <c r="P11" s="52">
        <f aca="true" t="shared" si="3" ref="P11:P22">O11/3.2</f>
        <v>72.1875</v>
      </c>
      <c r="Q11" s="53">
        <f aca="true" t="shared" si="4" ref="Q11:Q22">RANK(P11,P$11:P$22,0)</f>
        <v>1</v>
      </c>
      <c r="R11" s="51">
        <v>226</v>
      </c>
      <c r="S11" s="52">
        <f aca="true" t="shared" si="5" ref="S11:S22">R11/3.2</f>
        <v>70.625</v>
      </c>
      <c r="T11" s="53">
        <f aca="true" t="shared" si="6" ref="T11:T22">RANK(S11,S$11:S$22,0)</f>
        <v>2</v>
      </c>
      <c r="U11" s="53"/>
      <c r="V11" s="53"/>
      <c r="W11" s="51">
        <f aca="true" t="shared" si="7" ref="W11:W22">L11+O11+R11</f>
        <v>698</v>
      </c>
      <c r="X11" s="54"/>
      <c r="Y11" s="84">
        <f aca="true" t="shared" si="8" ref="Y11:Y22">ROUND(SUM(M11,P11,S11)/3,3)-IF($U11=1,0.5,IF($U11=2,1.5,0))</f>
        <v>72.708</v>
      </c>
      <c r="Z11" s="55" t="s">
        <v>35</v>
      </c>
    </row>
    <row r="12" spans="1:26" s="37" customFormat="1" ht="33" customHeight="1">
      <c r="A12" s="49">
        <f t="shared" si="0"/>
        <v>2</v>
      </c>
      <c r="B12" s="50"/>
      <c r="C12" s="85"/>
      <c r="D12" s="86" t="s">
        <v>359</v>
      </c>
      <c r="E12" s="3" t="s">
        <v>360</v>
      </c>
      <c r="F12" s="5">
        <v>2</v>
      </c>
      <c r="G12" s="87" t="s">
        <v>361</v>
      </c>
      <c r="H12" s="154" t="s">
        <v>362</v>
      </c>
      <c r="I12" s="156" t="s">
        <v>165</v>
      </c>
      <c r="J12" s="155" t="s">
        <v>287</v>
      </c>
      <c r="K12" s="192" t="s">
        <v>233</v>
      </c>
      <c r="L12" s="51">
        <v>221</v>
      </c>
      <c r="M12" s="52">
        <f t="shared" si="1"/>
        <v>69.0625</v>
      </c>
      <c r="N12" s="53">
        <f t="shared" si="2"/>
        <v>3</v>
      </c>
      <c r="O12" s="51">
        <v>225.5</v>
      </c>
      <c r="P12" s="52">
        <f t="shared" si="3"/>
        <v>70.46875</v>
      </c>
      <c r="Q12" s="53">
        <f t="shared" si="4"/>
        <v>2</v>
      </c>
      <c r="R12" s="51">
        <v>231</v>
      </c>
      <c r="S12" s="52">
        <f t="shared" si="5"/>
        <v>72.1875</v>
      </c>
      <c r="T12" s="53">
        <f t="shared" si="6"/>
        <v>1</v>
      </c>
      <c r="U12" s="53"/>
      <c r="V12" s="53"/>
      <c r="W12" s="51">
        <f t="shared" si="7"/>
        <v>677.5</v>
      </c>
      <c r="X12" s="54"/>
      <c r="Y12" s="84">
        <f t="shared" si="8"/>
        <v>70.573</v>
      </c>
      <c r="Z12" s="55" t="s">
        <v>35</v>
      </c>
    </row>
    <row r="13" spans="1:26" s="37" customFormat="1" ht="33" customHeight="1">
      <c r="A13" s="49">
        <f t="shared" si="0"/>
        <v>3</v>
      </c>
      <c r="B13" s="50"/>
      <c r="C13" s="85"/>
      <c r="D13" s="86" t="s">
        <v>368</v>
      </c>
      <c r="E13" s="3" t="s">
        <v>369</v>
      </c>
      <c r="F13" s="2">
        <v>2</v>
      </c>
      <c r="G13" s="194" t="s">
        <v>370</v>
      </c>
      <c r="H13" s="269" t="s">
        <v>371</v>
      </c>
      <c r="I13" s="163" t="s">
        <v>262</v>
      </c>
      <c r="J13" s="268" t="s">
        <v>262</v>
      </c>
      <c r="K13" s="192" t="s">
        <v>372</v>
      </c>
      <c r="L13" s="51">
        <v>232</v>
      </c>
      <c r="M13" s="52">
        <f t="shared" si="1"/>
        <v>72.5</v>
      </c>
      <c r="N13" s="53">
        <f t="shared" si="2"/>
        <v>2</v>
      </c>
      <c r="O13" s="51">
        <v>224</v>
      </c>
      <c r="P13" s="52">
        <f t="shared" si="3"/>
        <v>70</v>
      </c>
      <c r="Q13" s="53">
        <f t="shared" si="4"/>
        <v>3</v>
      </c>
      <c r="R13" s="51">
        <v>221</v>
      </c>
      <c r="S13" s="52">
        <f t="shared" si="5"/>
        <v>69.0625</v>
      </c>
      <c r="T13" s="53">
        <f t="shared" si="6"/>
        <v>3</v>
      </c>
      <c r="U13" s="53"/>
      <c r="V13" s="53"/>
      <c r="W13" s="51">
        <f t="shared" si="7"/>
        <v>677</v>
      </c>
      <c r="X13" s="54"/>
      <c r="Y13" s="84">
        <f t="shared" si="8"/>
        <v>70.521</v>
      </c>
      <c r="Z13" s="55" t="s">
        <v>35</v>
      </c>
    </row>
    <row r="14" spans="1:26" s="37" customFormat="1" ht="33" customHeight="1">
      <c r="A14" s="49">
        <f t="shared" si="0"/>
        <v>4</v>
      </c>
      <c r="B14" s="50"/>
      <c r="C14" s="85"/>
      <c r="D14" s="89" t="s">
        <v>122</v>
      </c>
      <c r="E14" s="3"/>
      <c r="F14" s="18" t="s">
        <v>35</v>
      </c>
      <c r="G14" s="87" t="s">
        <v>367</v>
      </c>
      <c r="H14" s="166" t="s">
        <v>49</v>
      </c>
      <c r="I14" s="156" t="s">
        <v>50</v>
      </c>
      <c r="J14" s="155" t="s">
        <v>51</v>
      </c>
      <c r="K14" s="192" t="s">
        <v>233</v>
      </c>
      <c r="L14" s="51">
        <v>211.5</v>
      </c>
      <c r="M14" s="52">
        <f t="shared" si="1"/>
        <v>66.09375</v>
      </c>
      <c r="N14" s="53">
        <f t="shared" si="2"/>
        <v>5</v>
      </c>
      <c r="O14" s="51">
        <v>217</v>
      </c>
      <c r="P14" s="52">
        <f t="shared" si="3"/>
        <v>67.8125</v>
      </c>
      <c r="Q14" s="53">
        <f t="shared" si="4"/>
        <v>4</v>
      </c>
      <c r="R14" s="51">
        <v>208</v>
      </c>
      <c r="S14" s="52">
        <f t="shared" si="5"/>
        <v>65</v>
      </c>
      <c r="T14" s="53">
        <f t="shared" si="6"/>
        <v>4</v>
      </c>
      <c r="U14" s="53"/>
      <c r="V14" s="53"/>
      <c r="W14" s="51">
        <f t="shared" si="7"/>
        <v>636.5</v>
      </c>
      <c r="X14" s="54"/>
      <c r="Y14" s="84">
        <f t="shared" si="8"/>
        <v>66.302</v>
      </c>
      <c r="Z14" s="55" t="s">
        <v>35</v>
      </c>
    </row>
    <row r="15" spans="1:26" s="37" customFormat="1" ht="33" customHeight="1">
      <c r="A15" s="49">
        <f t="shared" si="0"/>
        <v>5</v>
      </c>
      <c r="B15" s="50"/>
      <c r="C15" s="85"/>
      <c r="D15" s="89" t="s">
        <v>122</v>
      </c>
      <c r="E15" s="3"/>
      <c r="F15" s="18" t="s">
        <v>35</v>
      </c>
      <c r="G15" s="87" t="s">
        <v>123</v>
      </c>
      <c r="H15" s="166" t="s">
        <v>54</v>
      </c>
      <c r="I15" s="156" t="s">
        <v>50</v>
      </c>
      <c r="J15" s="155" t="s">
        <v>51</v>
      </c>
      <c r="K15" s="192" t="s">
        <v>233</v>
      </c>
      <c r="L15" s="51">
        <v>214</v>
      </c>
      <c r="M15" s="52">
        <f t="shared" si="1"/>
        <v>66.875</v>
      </c>
      <c r="N15" s="53">
        <f t="shared" si="2"/>
        <v>4</v>
      </c>
      <c r="O15" s="51">
        <v>203</v>
      </c>
      <c r="P15" s="52">
        <f t="shared" si="3"/>
        <v>63.4375</v>
      </c>
      <c r="Q15" s="53">
        <f t="shared" si="4"/>
        <v>7</v>
      </c>
      <c r="R15" s="51">
        <v>205</v>
      </c>
      <c r="S15" s="52">
        <f t="shared" si="5"/>
        <v>64.0625</v>
      </c>
      <c r="T15" s="53">
        <f t="shared" si="6"/>
        <v>5</v>
      </c>
      <c r="U15" s="53"/>
      <c r="V15" s="53"/>
      <c r="W15" s="51">
        <f t="shared" si="7"/>
        <v>622</v>
      </c>
      <c r="X15" s="54"/>
      <c r="Y15" s="84">
        <f t="shared" si="8"/>
        <v>64.792</v>
      </c>
      <c r="Z15" s="55" t="s">
        <v>35</v>
      </c>
    </row>
    <row r="16" spans="1:26" s="37" customFormat="1" ht="33" customHeight="1">
      <c r="A16" s="49">
        <f t="shared" si="0"/>
        <v>6</v>
      </c>
      <c r="B16" s="50"/>
      <c r="C16" s="85"/>
      <c r="D16" s="270" t="s">
        <v>348</v>
      </c>
      <c r="E16" s="3" t="s">
        <v>349</v>
      </c>
      <c r="F16" s="271">
        <v>2</v>
      </c>
      <c r="G16" s="190" t="s">
        <v>350</v>
      </c>
      <c r="H16" s="203" t="s">
        <v>351</v>
      </c>
      <c r="I16" s="156" t="s">
        <v>352</v>
      </c>
      <c r="J16" s="159" t="s">
        <v>352</v>
      </c>
      <c r="K16" s="192" t="s">
        <v>353</v>
      </c>
      <c r="L16" s="51">
        <v>206.5</v>
      </c>
      <c r="M16" s="52">
        <f t="shared" si="1"/>
        <v>64.53125</v>
      </c>
      <c r="N16" s="53">
        <f t="shared" si="2"/>
        <v>6</v>
      </c>
      <c r="O16" s="51">
        <v>205</v>
      </c>
      <c r="P16" s="52">
        <f t="shared" si="3"/>
        <v>64.0625</v>
      </c>
      <c r="Q16" s="53">
        <f t="shared" si="4"/>
        <v>6</v>
      </c>
      <c r="R16" s="51">
        <v>201.5</v>
      </c>
      <c r="S16" s="52">
        <f t="shared" si="5"/>
        <v>62.96875</v>
      </c>
      <c r="T16" s="53">
        <f t="shared" si="6"/>
        <v>7</v>
      </c>
      <c r="U16" s="53"/>
      <c r="V16" s="53"/>
      <c r="W16" s="51">
        <f t="shared" si="7"/>
        <v>613</v>
      </c>
      <c r="X16" s="54"/>
      <c r="Y16" s="84">
        <f t="shared" si="8"/>
        <v>63.854</v>
      </c>
      <c r="Z16" s="55" t="s">
        <v>35</v>
      </c>
    </row>
    <row r="17" spans="1:26" s="37" customFormat="1" ht="33" customHeight="1">
      <c r="A17" s="49">
        <f t="shared" si="0"/>
        <v>7</v>
      </c>
      <c r="B17" s="50"/>
      <c r="C17" s="85"/>
      <c r="D17" s="89" t="s">
        <v>47</v>
      </c>
      <c r="E17" s="3" t="s">
        <v>48</v>
      </c>
      <c r="F17" s="18">
        <v>3</v>
      </c>
      <c r="G17" s="87" t="s">
        <v>88</v>
      </c>
      <c r="H17" s="95" t="s">
        <v>53</v>
      </c>
      <c r="I17" s="156" t="s">
        <v>39</v>
      </c>
      <c r="J17" s="91" t="s">
        <v>39</v>
      </c>
      <c r="K17" s="192" t="s">
        <v>34</v>
      </c>
      <c r="L17" s="51">
        <v>200</v>
      </c>
      <c r="M17" s="52">
        <f t="shared" si="1"/>
        <v>62.5</v>
      </c>
      <c r="N17" s="53">
        <f t="shared" si="2"/>
        <v>9</v>
      </c>
      <c r="O17" s="51">
        <v>207</v>
      </c>
      <c r="P17" s="52">
        <f t="shared" si="3"/>
        <v>64.6875</v>
      </c>
      <c r="Q17" s="53">
        <f t="shared" si="4"/>
        <v>5</v>
      </c>
      <c r="R17" s="51">
        <v>204</v>
      </c>
      <c r="S17" s="52">
        <f t="shared" si="5"/>
        <v>63.75</v>
      </c>
      <c r="T17" s="53">
        <f t="shared" si="6"/>
        <v>6</v>
      </c>
      <c r="U17" s="53"/>
      <c r="V17" s="53"/>
      <c r="W17" s="51">
        <f t="shared" si="7"/>
        <v>611</v>
      </c>
      <c r="X17" s="54"/>
      <c r="Y17" s="84">
        <f t="shared" si="8"/>
        <v>63.646</v>
      </c>
      <c r="Z17" s="55" t="s">
        <v>35</v>
      </c>
    </row>
    <row r="18" spans="1:26" s="37" customFormat="1" ht="33" customHeight="1">
      <c r="A18" s="49">
        <f t="shared" si="0"/>
        <v>8</v>
      </c>
      <c r="B18" s="50"/>
      <c r="C18" s="85"/>
      <c r="D18" s="247" t="s">
        <v>47</v>
      </c>
      <c r="E18" s="33" t="s">
        <v>48</v>
      </c>
      <c r="F18" s="320">
        <v>3</v>
      </c>
      <c r="G18" s="87" t="s">
        <v>167</v>
      </c>
      <c r="H18" s="95" t="s">
        <v>36</v>
      </c>
      <c r="I18" s="156" t="s">
        <v>37</v>
      </c>
      <c r="J18" s="225" t="s">
        <v>39</v>
      </c>
      <c r="K18" s="192" t="s">
        <v>34</v>
      </c>
      <c r="L18" s="51">
        <v>200.5</v>
      </c>
      <c r="M18" s="52">
        <f t="shared" si="1"/>
        <v>62.65625</v>
      </c>
      <c r="N18" s="53">
        <f t="shared" si="2"/>
        <v>8</v>
      </c>
      <c r="O18" s="51">
        <v>201</v>
      </c>
      <c r="P18" s="52">
        <f t="shared" si="3"/>
        <v>62.8125</v>
      </c>
      <c r="Q18" s="53">
        <f t="shared" si="4"/>
        <v>8</v>
      </c>
      <c r="R18" s="51">
        <v>198.5</v>
      </c>
      <c r="S18" s="52">
        <f t="shared" si="5"/>
        <v>62.03125</v>
      </c>
      <c r="T18" s="53">
        <f t="shared" si="6"/>
        <v>9</v>
      </c>
      <c r="U18" s="53"/>
      <c r="V18" s="53"/>
      <c r="W18" s="51">
        <f t="shared" si="7"/>
        <v>600</v>
      </c>
      <c r="X18" s="54"/>
      <c r="Y18" s="84">
        <f t="shared" si="8"/>
        <v>62.5</v>
      </c>
      <c r="Z18" s="55" t="s">
        <v>89</v>
      </c>
    </row>
    <row r="19" spans="1:26" s="37" customFormat="1" ht="33" customHeight="1">
      <c r="A19" s="49">
        <f t="shared" si="0"/>
        <v>9</v>
      </c>
      <c r="B19" s="50"/>
      <c r="C19" s="85"/>
      <c r="D19" s="89" t="s">
        <v>176</v>
      </c>
      <c r="E19" s="3"/>
      <c r="F19" s="276" t="s">
        <v>35</v>
      </c>
      <c r="G19" s="87" t="s">
        <v>177</v>
      </c>
      <c r="H19" s="90" t="s">
        <v>178</v>
      </c>
      <c r="I19" s="156" t="s">
        <v>50</v>
      </c>
      <c r="J19" s="155" t="s">
        <v>51</v>
      </c>
      <c r="K19" s="192" t="s">
        <v>233</v>
      </c>
      <c r="L19" s="51">
        <v>204</v>
      </c>
      <c r="M19" s="52">
        <f t="shared" si="1"/>
        <v>63.75</v>
      </c>
      <c r="N19" s="53">
        <f t="shared" si="2"/>
        <v>7</v>
      </c>
      <c r="O19" s="51">
        <v>197.5</v>
      </c>
      <c r="P19" s="52">
        <f t="shared" si="3"/>
        <v>61.71875</v>
      </c>
      <c r="Q19" s="53">
        <f t="shared" si="4"/>
        <v>11</v>
      </c>
      <c r="R19" s="51">
        <v>196.5</v>
      </c>
      <c r="S19" s="52">
        <f t="shared" si="5"/>
        <v>61.40625</v>
      </c>
      <c r="T19" s="53">
        <f t="shared" si="6"/>
        <v>11</v>
      </c>
      <c r="U19" s="53"/>
      <c r="V19" s="53"/>
      <c r="W19" s="51">
        <f t="shared" si="7"/>
        <v>598</v>
      </c>
      <c r="X19" s="54"/>
      <c r="Y19" s="84">
        <f t="shared" si="8"/>
        <v>62.292</v>
      </c>
      <c r="Z19" s="55" t="s">
        <v>89</v>
      </c>
    </row>
    <row r="20" spans="1:26" s="37" customFormat="1" ht="33" customHeight="1">
      <c r="A20" s="49">
        <f t="shared" si="0"/>
        <v>10</v>
      </c>
      <c r="B20" s="50"/>
      <c r="C20" s="85"/>
      <c r="D20" s="266" t="s">
        <v>336</v>
      </c>
      <c r="E20" s="3" t="s">
        <v>337</v>
      </c>
      <c r="F20" s="267" t="s">
        <v>35</v>
      </c>
      <c r="G20" s="87" t="s">
        <v>338</v>
      </c>
      <c r="H20" s="165" t="s">
        <v>339</v>
      </c>
      <c r="I20" s="156" t="s">
        <v>340</v>
      </c>
      <c r="J20" s="268" t="s">
        <v>341</v>
      </c>
      <c r="K20" s="192" t="s">
        <v>342</v>
      </c>
      <c r="L20" s="51">
        <v>197</v>
      </c>
      <c r="M20" s="52">
        <f t="shared" si="1"/>
        <v>61.5625</v>
      </c>
      <c r="N20" s="53">
        <f t="shared" si="2"/>
        <v>10</v>
      </c>
      <c r="O20" s="51">
        <v>194</v>
      </c>
      <c r="P20" s="52">
        <f t="shared" si="3"/>
        <v>60.625</v>
      </c>
      <c r="Q20" s="53">
        <f t="shared" si="4"/>
        <v>12</v>
      </c>
      <c r="R20" s="51">
        <v>200</v>
      </c>
      <c r="S20" s="52">
        <f t="shared" si="5"/>
        <v>62.5</v>
      </c>
      <c r="T20" s="53">
        <f t="shared" si="6"/>
        <v>8</v>
      </c>
      <c r="U20" s="53"/>
      <c r="V20" s="53"/>
      <c r="W20" s="51">
        <f t="shared" si="7"/>
        <v>591</v>
      </c>
      <c r="X20" s="54"/>
      <c r="Y20" s="84">
        <f t="shared" si="8"/>
        <v>61.563</v>
      </c>
      <c r="Z20" s="55" t="s">
        <v>90</v>
      </c>
    </row>
    <row r="21" spans="1:26" s="37" customFormat="1" ht="33" customHeight="1">
      <c r="A21" s="49">
        <f t="shared" si="0"/>
        <v>11</v>
      </c>
      <c r="B21" s="50"/>
      <c r="C21" s="85"/>
      <c r="D21" s="86" t="s">
        <v>118</v>
      </c>
      <c r="E21" s="90"/>
      <c r="F21" s="233" t="s">
        <v>42</v>
      </c>
      <c r="G21" s="87" t="s">
        <v>119</v>
      </c>
      <c r="H21" s="90" t="s">
        <v>120</v>
      </c>
      <c r="I21" s="156" t="s">
        <v>50</v>
      </c>
      <c r="J21" s="155" t="s">
        <v>51</v>
      </c>
      <c r="K21" s="192" t="s">
        <v>233</v>
      </c>
      <c r="L21" s="51">
        <v>186</v>
      </c>
      <c r="M21" s="52">
        <f t="shared" si="1"/>
        <v>58.125</v>
      </c>
      <c r="N21" s="53">
        <f t="shared" si="2"/>
        <v>11</v>
      </c>
      <c r="O21" s="51">
        <v>200</v>
      </c>
      <c r="P21" s="52">
        <f t="shared" si="3"/>
        <v>62.5</v>
      </c>
      <c r="Q21" s="53">
        <f t="shared" si="4"/>
        <v>9</v>
      </c>
      <c r="R21" s="51">
        <v>197.5</v>
      </c>
      <c r="S21" s="52">
        <f t="shared" si="5"/>
        <v>61.71875</v>
      </c>
      <c r="T21" s="53">
        <f t="shared" si="6"/>
        <v>10</v>
      </c>
      <c r="U21" s="53"/>
      <c r="V21" s="53"/>
      <c r="W21" s="51">
        <f t="shared" si="7"/>
        <v>583.5</v>
      </c>
      <c r="X21" s="54"/>
      <c r="Y21" s="84">
        <f t="shared" si="8"/>
        <v>60.781</v>
      </c>
      <c r="Z21" s="55" t="s">
        <v>90</v>
      </c>
    </row>
    <row r="22" spans="1:26" s="37" customFormat="1" ht="33" customHeight="1">
      <c r="A22" s="49">
        <f t="shared" si="0"/>
        <v>12</v>
      </c>
      <c r="B22" s="50"/>
      <c r="C22" s="85"/>
      <c r="D22" s="324" t="s">
        <v>173</v>
      </c>
      <c r="E22" s="3"/>
      <c r="F22" s="325" t="s">
        <v>35</v>
      </c>
      <c r="G22" s="277" t="s">
        <v>174</v>
      </c>
      <c r="H22" s="154" t="s">
        <v>175</v>
      </c>
      <c r="I22" s="156" t="s">
        <v>50</v>
      </c>
      <c r="J22" s="278" t="s">
        <v>51</v>
      </c>
      <c r="K22" s="192" t="s">
        <v>233</v>
      </c>
      <c r="L22" s="51">
        <v>179.5</v>
      </c>
      <c r="M22" s="52">
        <f t="shared" si="1"/>
        <v>56.09375</v>
      </c>
      <c r="N22" s="53">
        <f t="shared" si="2"/>
        <v>12</v>
      </c>
      <c r="O22" s="51">
        <v>198</v>
      </c>
      <c r="P22" s="52">
        <f t="shared" si="3"/>
        <v>61.875</v>
      </c>
      <c r="Q22" s="53">
        <f t="shared" si="4"/>
        <v>10</v>
      </c>
      <c r="R22" s="51">
        <v>193</v>
      </c>
      <c r="S22" s="52">
        <f t="shared" si="5"/>
        <v>60.3125</v>
      </c>
      <c r="T22" s="53">
        <f t="shared" si="6"/>
        <v>12</v>
      </c>
      <c r="U22" s="53">
        <v>1</v>
      </c>
      <c r="V22" s="53"/>
      <c r="W22" s="51">
        <f t="shared" si="7"/>
        <v>570.5</v>
      </c>
      <c r="X22" s="54"/>
      <c r="Y22" s="84">
        <f t="shared" si="8"/>
        <v>58.927</v>
      </c>
      <c r="Z22" s="55" t="s">
        <v>185</v>
      </c>
    </row>
    <row r="23" spans="1:26" s="37" customFormat="1" ht="33" customHeight="1">
      <c r="A23" s="102"/>
      <c r="B23" s="57"/>
      <c r="C23" s="103"/>
      <c r="D23" s="104"/>
      <c r="E23" s="60"/>
      <c r="F23" s="105"/>
      <c r="G23" s="106"/>
      <c r="H23" s="130"/>
      <c r="I23" s="131"/>
      <c r="J23" s="131"/>
      <c r="K23" s="131"/>
      <c r="L23" s="109"/>
      <c r="M23" s="110"/>
      <c r="N23" s="111"/>
      <c r="O23" s="109"/>
      <c r="P23" s="110"/>
      <c r="Q23" s="111"/>
      <c r="R23" s="109"/>
      <c r="S23" s="110"/>
      <c r="T23" s="111"/>
      <c r="U23" s="111"/>
      <c r="V23" s="111"/>
      <c r="W23" s="109"/>
      <c r="X23" s="112"/>
      <c r="Y23" s="67"/>
      <c r="Z23" s="113"/>
    </row>
    <row r="24" spans="1:25" ht="30" customHeight="1">
      <c r="A24" s="1"/>
      <c r="B24" s="1"/>
      <c r="C24" s="1"/>
      <c r="D24" s="1" t="s">
        <v>13</v>
      </c>
      <c r="E24" s="1"/>
      <c r="F24" s="1"/>
      <c r="G24" s="1"/>
      <c r="H24" s="1"/>
      <c r="I24" s="1" t="s">
        <v>281</v>
      </c>
      <c r="J24" s="1"/>
      <c r="K24" s="70"/>
      <c r="L24" s="71"/>
      <c r="M24" s="70"/>
      <c r="N24" s="1"/>
      <c r="O24" s="72"/>
      <c r="P24" s="73"/>
      <c r="Q24" s="1"/>
      <c r="R24" s="72"/>
      <c r="S24" s="73"/>
      <c r="T24" s="1"/>
      <c r="U24" s="1"/>
      <c r="V24" s="1"/>
      <c r="W24" s="1"/>
      <c r="X24" s="1"/>
      <c r="Y24" s="73"/>
    </row>
    <row r="25" spans="1:25" ht="30" customHeight="1">
      <c r="A25" s="1"/>
      <c r="B25" s="1"/>
      <c r="C25" s="1"/>
      <c r="D25" s="1" t="s">
        <v>14</v>
      </c>
      <c r="E25" s="1"/>
      <c r="F25" s="1"/>
      <c r="G25" s="1"/>
      <c r="H25" s="1"/>
      <c r="I25" s="1" t="s">
        <v>117</v>
      </c>
      <c r="J25" s="1"/>
      <c r="K25" s="70"/>
      <c r="L25" s="71"/>
      <c r="M25" s="74"/>
      <c r="O25" s="72"/>
      <c r="P25" s="73"/>
      <c r="Q25" s="1"/>
      <c r="R25" s="72"/>
      <c r="S25" s="73"/>
      <c r="T25" s="1"/>
      <c r="U25" s="1"/>
      <c r="V25" s="1"/>
      <c r="W25" s="1"/>
      <c r="X25" s="1"/>
      <c r="Y25" s="73"/>
    </row>
    <row r="26" spans="11:13" ht="12.75">
      <c r="K26" s="70"/>
      <c r="L26" s="71"/>
      <c r="M26" s="70"/>
    </row>
    <row r="27" spans="11:13" ht="12.75">
      <c r="K27" s="70"/>
      <c r="L27" s="71"/>
      <c r="M27" s="70"/>
    </row>
  </sheetData>
  <sheetProtection/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7"/>
  <sheetViews>
    <sheetView view="pageBreakPreview" zoomScale="75" zoomScaleNormal="75" zoomScaleSheetLayoutView="75" zoomScalePageLayoutView="0" workbookViewId="0" topLeftCell="A11">
      <selection activeCell="K24" sqref="K24"/>
    </sheetView>
  </sheetViews>
  <sheetFormatPr defaultColWidth="9.140625" defaultRowHeight="15"/>
  <cols>
    <col min="1" max="1" width="4.7109375" style="167" customWidth="1"/>
    <col min="2" max="3" width="6.140625" style="167" hidden="1" customWidth="1"/>
    <col min="4" max="4" width="26.00390625" style="167" customWidth="1"/>
    <col min="5" max="5" width="7.28125" style="167" customWidth="1"/>
    <col min="6" max="6" width="5.8515625" style="167" customWidth="1"/>
    <col min="7" max="7" width="46.00390625" style="167" customWidth="1"/>
    <col min="8" max="8" width="8.421875" style="167" customWidth="1"/>
    <col min="9" max="9" width="16.421875" style="167" customWidth="1"/>
    <col min="10" max="10" width="19.57421875" style="167" hidden="1" customWidth="1"/>
    <col min="11" max="11" width="22.28125" style="167" customWidth="1"/>
    <col min="12" max="16" width="11.7109375" style="167" customWidth="1"/>
    <col min="17" max="17" width="5.00390625" style="167" customWidth="1"/>
    <col min="18" max="18" width="9.28125" style="167" customWidth="1"/>
    <col min="19" max="19" width="12.140625" style="167" customWidth="1"/>
    <col min="20" max="16384" width="9.140625" style="167" customWidth="1"/>
  </cols>
  <sheetData>
    <row r="1" spans="1:19" ht="48" customHeight="1">
      <c r="A1" s="352" t="s">
        <v>513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1:19" ht="12.75">
      <c r="A2" s="353" t="s">
        <v>17</v>
      </c>
      <c r="B2" s="353"/>
      <c r="C2" s="353"/>
      <c r="D2" s="353"/>
      <c r="E2" s="353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21" ht="12.75">
      <c r="A3" s="355" t="s">
        <v>491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168"/>
      <c r="U3" s="168"/>
    </row>
    <row r="4" spans="1:19" s="175" customFormat="1" ht="15" customHeight="1">
      <c r="A4" s="169" t="s">
        <v>124</v>
      </c>
      <c r="B4" s="170"/>
      <c r="C4" s="170"/>
      <c r="D4" s="171"/>
      <c r="E4" s="171"/>
      <c r="F4" s="171"/>
      <c r="G4" s="171"/>
      <c r="H4" s="171"/>
      <c r="I4" s="172"/>
      <c r="J4" s="172"/>
      <c r="K4" s="170"/>
      <c r="L4" s="173"/>
      <c r="M4" s="174"/>
      <c r="O4" s="173"/>
      <c r="P4" s="176"/>
      <c r="Q4" s="256" t="s">
        <v>243</v>
      </c>
      <c r="R4" s="256"/>
      <c r="S4" s="257"/>
    </row>
    <row r="5" spans="1:19" s="179" customFormat="1" ht="33.75" customHeight="1">
      <c r="A5" s="356" t="s">
        <v>31</v>
      </c>
      <c r="B5" s="357" t="s">
        <v>3</v>
      </c>
      <c r="C5" s="357" t="s">
        <v>4</v>
      </c>
      <c r="D5" s="351" t="s">
        <v>18</v>
      </c>
      <c r="E5" s="351" t="s">
        <v>6</v>
      </c>
      <c r="F5" s="356" t="s">
        <v>7</v>
      </c>
      <c r="G5" s="351" t="s">
        <v>19</v>
      </c>
      <c r="H5" s="351" t="s">
        <v>6</v>
      </c>
      <c r="I5" s="351" t="s">
        <v>9</v>
      </c>
      <c r="J5" s="178"/>
      <c r="K5" s="351" t="s">
        <v>11</v>
      </c>
      <c r="L5" s="348" t="s">
        <v>125</v>
      </c>
      <c r="M5" s="348" t="s">
        <v>126</v>
      </c>
      <c r="N5" s="348" t="s">
        <v>127</v>
      </c>
      <c r="O5" s="348" t="s">
        <v>128</v>
      </c>
      <c r="P5" s="348" t="s">
        <v>129</v>
      </c>
      <c r="Q5" s="349" t="s">
        <v>130</v>
      </c>
      <c r="R5" s="350" t="s">
        <v>131</v>
      </c>
      <c r="S5" s="349" t="s">
        <v>132</v>
      </c>
    </row>
    <row r="6" spans="1:19" s="179" customFormat="1" ht="39.75" customHeight="1">
      <c r="A6" s="356"/>
      <c r="B6" s="357"/>
      <c r="C6" s="357"/>
      <c r="D6" s="351"/>
      <c r="E6" s="351"/>
      <c r="F6" s="356"/>
      <c r="G6" s="351"/>
      <c r="H6" s="351"/>
      <c r="I6" s="351"/>
      <c r="J6" s="178"/>
      <c r="K6" s="351"/>
      <c r="L6" s="348"/>
      <c r="M6" s="348"/>
      <c r="N6" s="348"/>
      <c r="O6" s="348"/>
      <c r="P6" s="348"/>
      <c r="Q6" s="349"/>
      <c r="R6" s="350"/>
      <c r="S6" s="349"/>
    </row>
    <row r="7" spans="1:19" s="180" customFormat="1" ht="21.75" customHeight="1">
      <c r="A7" s="344" t="s">
        <v>151</v>
      </c>
      <c r="B7" s="344"/>
      <c r="C7" s="344"/>
      <c r="D7" s="344"/>
      <c r="E7" s="344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8" spans="1:21" s="180" customFormat="1" ht="39" customHeight="1">
      <c r="A8" s="181">
        <v>1</v>
      </c>
      <c r="B8" s="182"/>
      <c r="C8" s="182"/>
      <c r="D8" s="86" t="s">
        <v>219</v>
      </c>
      <c r="E8" s="3" t="s">
        <v>84</v>
      </c>
      <c r="F8" s="32" t="s">
        <v>32</v>
      </c>
      <c r="G8" s="87" t="s">
        <v>249</v>
      </c>
      <c r="H8" s="154" t="s">
        <v>250</v>
      </c>
      <c r="I8" s="91" t="s">
        <v>251</v>
      </c>
      <c r="J8" s="91" t="s">
        <v>38</v>
      </c>
      <c r="K8" s="88" t="s">
        <v>220</v>
      </c>
      <c r="L8" s="184">
        <v>8</v>
      </c>
      <c r="M8" s="184">
        <v>7.9</v>
      </c>
      <c r="N8" s="184">
        <v>7.5</v>
      </c>
      <c r="O8" s="184">
        <v>7.8</v>
      </c>
      <c r="P8" s="184">
        <v>8</v>
      </c>
      <c r="Q8" s="182"/>
      <c r="R8" s="185">
        <f aca="true" t="shared" si="0" ref="R8:R13">L8+M8+N8+O8+P8</f>
        <v>39.2</v>
      </c>
      <c r="S8" s="186">
        <f aca="true" t="shared" si="1" ref="S8:S13">R8*2</f>
        <v>78.4</v>
      </c>
      <c r="T8" s="187"/>
      <c r="U8" s="187"/>
    </row>
    <row r="9" spans="1:19" s="180" customFormat="1" ht="39" customHeight="1">
      <c r="A9" s="244">
        <v>2</v>
      </c>
      <c r="B9" s="244"/>
      <c r="C9" s="244"/>
      <c r="D9" s="248" t="s">
        <v>244</v>
      </c>
      <c r="E9" s="164" t="s">
        <v>245</v>
      </c>
      <c r="F9" s="258" t="s">
        <v>32</v>
      </c>
      <c r="G9" s="236" t="s">
        <v>246</v>
      </c>
      <c r="H9" s="238" t="s">
        <v>247</v>
      </c>
      <c r="I9" s="317" t="s">
        <v>248</v>
      </c>
      <c r="J9" s="318" t="s">
        <v>38</v>
      </c>
      <c r="K9" s="260" t="s">
        <v>205</v>
      </c>
      <c r="L9" s="245">
        <v>7.6</v>
      </c>
      <c r="M9" s="245">
        <v>7.1</v>
      </c>
      <c r="N9" s="245">
        <v>8</v>
      </c>
      <c r="O9" s="245">
        <v>7.4</v>
      </c>
      <c r="P9" s="245">
        <v>7.8</v>
      </c>
      <c r="Q9" s="245"/>
      <c r="R9" s="185">
        <f t="shared" si="0"/>
        <v>37.9</v>
      </c>
      <c r="S9" s="186">
        <f t="shared" si="1"/>
        <v>75.8</v>
      </c>
    </row>
    <row r="10" spans="1:21" s="180" customFormat="1" ht="39" customHeight="1">
      <c r="A10" s="181">
        <v>3</v>
      </c>
      <c r="B10" s="182"/>
      <c r="C10" s="182"/>
      <c r="D10" s="86" t="s">
        <v>257</v>
      </c>
      <c r="E10" s="3" t="s">
        <v>258</v>
      </c>
      <c r="F10" s="5" t="s">
        <v>32</v>
      </c>
      <c r="G10" s="94" t="s">
        <v>259</v>
      </c>
      <c r="H10" s="90" t="s">
        <v>260</v>
      </c>
      <c r="I10" s="159" t="s">
        <v>261</v>
      </c>
      <c r="J10" s="159" t="s">
        <v>262</v>
      </c>
      <c r="K10" s="88" t="s">
        <v>196</v>
      </c>
      <c r="L10" s="184">
        <v>7.7</v>
      </c>
      <c r="M10" s="184">
        <v>7.1</v>
      </c>
      <c r="N10" s="184">
        <v>7.9</v>
      </c>
      <c r="O10" s="184">
        <v>6.7</v>
      </c>
      <c r="P10" s="184">
        <v>7.5</v>
      </c>
      <c r="Q10" s="182"/>
      <c r="R10" s="185">
        <f t="shared" si="0"/>
        <v>36.900000000000006</v>
      </c>
      <c r="S10" s="186">
        <f t="shared" si="1"/>
        <v>73.80000000000001</v>
      </c>
      <c r="T10" s="187"/>
      <c r="U10" s="187"/>
    </row>
    <row r="11" spans="1:19" s="187" customFormat="1" ht="36.75" customHeight="1">
      <c r="A11" s="181">
        <v>4</v>
      </c>
      <c r="B11" s="182"/>
      <c r="C11" s="182"/>
      <c r="D11" s="86" t="s">
        <v>252</v>
      </c>
      <c r="E11" s="3" t="s">
        <v>253</v>
      </c>
      <c r="F11" s="183" t="s">
        <v>32</v>
      </c>
      <c r="G11" s="87" t="s">
        <v>254</v>
      </c>
      <c r="H11" s="95" t="s">
        <v>255</v>
      </c>
      <c r="I11" s="91" t="s">
        <v>256</v>
      </c>
      <c r="J11" s="91" t="s">
        <v>62</v>
      </c>
      <c r="K11" s="88" t="s">
        <v>133</v>
      </c>
      <c r="L11" s="184">
        <v>7.1</v>
      </c>
      <c r="M11" s="184">
        <v>6.9</v>
      </c>
      <c r="N11" s="184">
        <v>6.9</v>
      </c>
      <c r="O11" s="184">
        <v>6.7</v>
      </c>
      <c r="P11" s="184">
        <v>7</v>
      </c>
      <c r="Q11" s="182"/>
      <c r="R11" s="185">
        <f t="shared" si="0"/>
        <v>34.599999999999994</v>
      </c>
      <c r="S11" s="186">
        <f t="shared" si="1"/>
        <v>69.19999999999999</v>
      </c>
    </row>
    <row r="12" spans="1:21" s="187" customFormat="1" ht="39" customHeight="1">
      <c r="A12" s="253">
        <v>4</v>
      </c>
      <c r="B12" s="253"/>
      <c r="C12" s="253"/>
      <c r="D12" s="142" t="s">
        <v>134</v>
      </c>
      <c r="E12" s="3" t="s">
        <v>135</v>
      </c>
      <c r="F12" s="2" t="s">
        <v>32</v>
      </c>
      <c r="G12" s="316" t="s">
        <v>149</v>
      </c>
      <c r="H12" s="157" t="s">
        <v>136</v>
      </c>
      <c r="I12" s="220" t="s">
        <v>137</v>
      </c>
      <c r="J12" s="220" t="s">
        <v>138</v>
      </c>
      <c r="K12" s="88" t="s">
        <v>139</v>
      </c>
      <c r="L12" s="254">
        <v>6.9</v>
      </c>
      <c r="M12" s="254">
        <v>7.4</v>
      </c>
      <c r="N12" s="254">
        <v>7</v>
      </c>
      <c r="O12" s="254">
        <v>6.5</v>
      </c>
      <c r="P12" s="254">
        <v>6.8</v>
      </c>
      <c r="Q12" s="254"/>
      <c r="R12" s="185">
        <f t="shared" si="0"/>
        <v>34.6</v>
      </c>
      <c r="S12" s="186">
        <f t="shared" si="1"/>
        <v>69.2</v>
      </c>
      <c r="T12" s="180"/>
      <c r="U12" s="180"/>
    </row>
    <row r="13" spans="1:21" s="187" customFormat="1" ht="36.75" customHeight="1">
      <c r="A13" s="253">
        <v>6</v>
      </c>
      <c r="B13" s="253"/>
      <c r="C13" s="253"/>
      <c r="D13" s="86" t="s">
        <v>143</v>
      </c>
      <c r="E13" s="3"/>
      <c r="F13" s="2" t="s">
        <v>42</v>
      </c>
      <c r="G13" s="87" t="s">
        <v>144</v>
      </c>
      <c r="H13" s="90" t="s">
        <v>145</v>
      </c>
      <c r="I13" s="91" t="s">
        <v>146</v>
      </c>
      <c r="J13" s="155" t="s">
        <v>147</v>
      </c>
      <c r="K13" s="156" t="s">
        <v>148</v>
      </c>
      <c r="L13" s="254">
        <v>6.2</v>
      </c>
      <c r="M13" s="254">
        <v>6.9</v>
      </c>
      <c r="N13" s="254">
        <v>6.5</v>
      </c>
      <c r="O13" s="254">
        <v>6</v>
      </c>
      <c r="P13" s="254">
        <v>6.3</v>
      </c>
      <c r="Q13" s="254"/>
      <c r="R13" s="185">
        <f t="shared" si="0"/>
        <v>31.900000000000002</v>
      </c>
      <c r="S13" s="186">
        <f t="shared" si="1"/>
        <v>63.800000000000004</v>
      </c>
      <c r="T13" s="180"/>
      <c r="U13" s="180"/>
    </row>
    <row r="14" spans="1:19" s="180" customFormat="1" ht="21.75" customHeight="1">
      <c r="A14" s="344" t="s">
        <v>150</v>
      </c>
      <c r="B14" s="344"/>
      <c r="C14" s="344"/>
      <c r="D14" s="344"/>
      <c r="E14" s="344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</row>
    <row r="15" spans="1:19" s="180" customFormat="1" ht="35.25" customHeight="1">
      <c r="A15" s="244">
        <v>1</v>
      </c>
      <c r="B15" s="244"/>
      <c r="C15" s="244"/>
      <c r="D15" s="89" t="s">
        <v>271</v>
      </c>
      <c r="E15" s="3"/>
      <c r="F15" s="18" t="s">
        <v>42</v>
      </c>
      <c r="G15" s="87" t="s">
        <v>272</v>
      </c>
      <c r="H15" s="165" t="s">
        <v>273</v>
      </c>
      <c r="I15" s="155" t="s">
        <v>274</v>
      </c>
      <c r="J15" s="91" t="s">
        <v>38</v>
      </c>
      <c r="K15" s="192" t="s">
        <v>500</v>
      </c>
      <c r="L15" s="245">
        <v>7.1</v>
      </c>
      <c r="M15" s="245">
        <v>8.4</v>
      </c>
      <c r="N15" s="245">
        <v>7.5</v>
      </c>
      <c r="O15" s="245">
        <v>7.3</v>
      </c>
      <c r="P15" s="245">
        <v>7.4</v>
      </c>
      <c r="Q15" s="245"/>
      <c r="R15" s="185">
        <f>L15+M15+N15+O15+P15</f>
        <v>37.7</v>
      </c>
      <c r="S15" s="186">
        <f>R15*2</f>
        <v>75.4</v>
      </c>
    </row>
    <row r="16" spans="1:19" s="187" customFormat="1" ht="35.25" customHeight="1">
      <c r="A16" s="181" t="s">
        <v>106</v>
      </c>
      <c r="B16" s="182"/>
      <c r="C16" s="182"/>
      <c r="D16" s="89" t="s">
        <v>267</v>
      </c>
      <c r="E16" s="3"/>
      <c r="F16" s="18" t="s">
        <v>42</v>
      </c>
      <c r="G16" s="87" t="s">
        <v>268</v>
      </c>
      <c r="H16" s="165"/>
      <c r="I16" s="91"/>
      <c r="J16" s="155"/>
      <c r="K16" s="156" t="s">
        <v>205</v>
      </c>
      <c r="L16" s="184">
        <v>6.2</v>
      </c>
      <c r="M16" s="184">
        <v>6.5</v>
      </c>
      <c r="N16" s="184">
        <v>6.3</v>
      </c>
      <c r="O16" s="184">
        <v>6.5</v>
      </c>
      <c r="P16" s="184">
        <v>6.4</v>
      </c>
      <c r="Q16" s="182"/>
      <c r="R16" s="185">
        <f>L16+M16+N16+O16+P16</f>
        <v>31.9</v>
      </c>
      <c r="S16" s="186">
        <f>R16*2</f>
        <v>63.8</v>
      </c>
    </row>
    <row r="17" spans="1:19" s="187" customFormat="1" ht="35.25" customHeight="1">
      <c r="A17" s="181" t="s">
        <v>106</v>
      </c>
      <c r="B17" s="182"/>
      <c r="C17" s="182"/>
      <c r="D17" s="89" t="s">
        <v>269</v>
      </c>
      <c r="E17" s="3"/>
      <c r="F17" s="18" t="s">
        <v>42</v>
      </c>
      <c r="G17" s="87" t="s">
        <v>270</v>
      </c>
      <c r="H17" s="165"/>
      <c r="I17" s="91"/>
      <c r="J17" s="155"/>
      <c r="K17" s="156" t="s">
        <v>205</v>
      </c>
      <c r="L17" s="184">
        <v>6.9</v>
      </c>
      <c r="M17" s="184">
        <v>5.9</v>
      </c>
      <c r="N17" s="184">
        <v>7</v>
      </c>
      <c r="O17" s="184">
        <v>6.1</v>
      </c>
      <c r="P17" s="184">
        <v>6.4</v>
      </c>
      <c r="Q17" s="182"/>
      <c r="R17" s="185">
        <f>L17+M17+N17+O17+P17</f>
        <v>32.3</v>
      </c>
      <c r="S17" s="186">
        <f>R17*2</f>
        <v>64.6</v>
      </c>
    </row>
    <row r="18" spans="1:19" s="180" customFormat="1" ht="21.75" customHeight="1">
      <c r="A18" s="344" t="s">
        <v>266</v>
      </c>
      <c r="B18" s="344"/>
      <c r="C18" s="344"/>
      <c r="D18" s="344"/>
      <c r="E18" s="344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</row>
    <row r="19" spans="1:19" s="187" customFormat="1" ht="36" customHeight="1">
      <c r="A19" s="181" t="s">
        <v>106</v>
      </c>
      <c r="B19" s="182"/>
      <c r="C19" s="182"/>
      <c r="D19" s="261" t="s">
        <v>263</v>
      </c>
      <c r="E19" s="3" t="s">
        <v>156</v>
      </c>
      <c r="F19" s="249" t="s">
        <v>32</v>
      </c>
      <c r="G19" s="217" t="s">
        <v>264</v>
      </c>
      <c r="H19" s="262" t="s">
        <v>265</v>
      </c>
      <c r="I19" s="155" t="s">
        <v>159</v>
      </c>
      <c r="J19" s="218" t="s">
        <v>62</v>
      </c>
      <c r="K19" s="161" t="s">
        <v>160</v>
      </c>
      <c r="L19" s="184">
        <v>7.1</v>
      </c>
      <c r="M19" s="184">
        <v>6.5</v>
      </c>
      <c r="N19" s="184">
        <v>7.6</v>
      </c>
      <c r="O19" s="184">
        <v>5.5</v>
      </c>
      <c r="P19" s="184">
        <v>7.2</v>
      </c>
      <c r="Q19" s="182"/>
      <c r="R19" s="185">
        <f>L19+M19+N19+O19+P19</f>
        <v>33.9</v>
      </c>
      <c r="S19" s="186">
        <f>R19*2</f>
        <v>67.8</v>
      </c>
    </row>
    <row r="20" spans="1:19" s="180" customFormat="1" ht="21" customHeight="1">
      <c r="A20" s="344" t="s">
        <v>140</v>
      </c>
      <c r="B20" s="344"/>
      <c r="C20" s="344"/>
      <c r="D20" s="344"/>
      <c r="E20" s="344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</row>
    <row r="21" spans="1:19" s="180" customFormat="1" ht="21" customHeight="1">
      <c r="A21" s="346" t="s">
        <v>72</v>
      </c>
      <c r="B21" s="346"/>
      <c r="C21" s="346"/>
      <c r="D21" s="346"/>
      <c r="E21" s="346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</row>
    <row r="22" spans="1:19" s="180" customFormat="1" ht="34.5" customHeight="1">
      <c r="A22" s="181">
        <v>1</v>
      </c>
      <c r="B22" s="196"/>
      <c r="C22" s="196"/>
      <c r="D22" s="86" t="s">
        <v>134</v>
      </c>
      <c r="E22" s="3" t="s">
        <v>135</v>
      </c>
      <c r="F22" s="2" t="s">
        <v>32</v>
      </c>
      <c r="G22" s="194" t="s">
        <v>141</v>
      </c>
      <c r="H22" s="154" t="s">
        <v>142</v>
      </c>
      <c r="I22" s="155" t="s">
        <v>137</v>
      </c>
      <c r="J22" s="155" t="s">
        <v>138</v>
      </c>
      <c r="K22" s="88" t="s">
        <v>139</v>
      </c>
      <c r="L22" s="184">
        <v>7.4</v>
      </c>
      <c r="M22" s="184">
        <v>7.2</v>
      </c>
      <c r="N22" s="184">
        <v>7.4</v>
      </c>
      <c r="O22" s="184">
        <v>7.5</v>
      </c>
      <c r="P22" s="184">
        <v>7.4</v>
      </c>
      <c r="Q22" s="197"/>
      <c r="R22" s="185">
        <f>L22+M22+N22+O22+P22</f>
        <v>36.9</v>
      </c>
      <c r="S22" s="186">
        <f>R22*2</f>
        <v>73.8</v>
      </c>
    </row>
    <row r="23" spans="1:19" s="180" customFormat="1" ht="34.5" customHeight="1">
      <c r="A23" s="205"/>
      <c r="B23" s="206"/>
      <c r="C23" s="206"/>
      <c r="D23" s="59"/>
      <c r="E23" s="60"/>
      <c r="F23" s="61"/>
      <c r="G23" s="207"/>
      <c r="H23" s="208"/>
      <c r="I23" s="108"/>
      <c r="J23" s="108"/>
      <c r="K23" s="209"/>
      <c r="L23" s="210"/>
      <c r="M23" s="210"/>
      <c r="N23" s="210"/>
      <c r="O23" s="210"/>
      <c r="P23" s="210"/>
      <c r="Q23" s="211"/>
      <c r="R23" s="212"/>
      <c r="S23" s="213"/>
    </row>
    <row r="24" spans="1:11" s="198" customFormat="1" ht="21.75" customHeight="1">
      <c r="A24" s="168"/>
      <c r="B24" s="168"/>
      <c r="C24" s="168"/>
      <c r="D24" s="168" t="s">
        <v>13</v>
      </c>
      <c r="E24" s="168"/>
      <c r="F24" s="168"/>
      <c r="G24" s="168"/>
      <c r="H24" s="168"/>
      <c r="J24" s="199"/>
      <c r="K24" s="1" t="s">
        <v>281</v>
      </c>
    </row>
    <row r="25" spans="1:11" s="201" customFormat="1" ht="21.75" customHeight="1">
      <c r="A25" s="167"/>
      <c r="B25" s="167"/>
      <c r="C25" s="167"/>
      <c r="D25" s="168" t="s">
        <v>14</v>
      </c>
      <c r="E25" s="167"/>
      <c r="F25" s="167"/>
      <c r="G25" s="167"/>
      <c r="H25" s="167"/>
      <c r="I25" s="200"/>
      <c r="J25" s="200"/>
      <c r="K25" s="1" t="s">
        <v>117</v>
      </c>
    </row>
    <row r="26" s="202" customFormat="1" ht="12.75"/>
    <row r="27" spans="1:12" ht="12.75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</sheetData>
  <sheetProtection/>
  <protectedRanges>
    <protectedRange sqref="K23" name="Диапазон1_3_1_1_3_11_1_1_3_1_3_1_1_1_1_4_2_1_2"/>
    <protectedRange sqref="K8" name="Диапазон1_3_1_1_3_11_1_1_3_1_3_1_1_1_1_1_2"/>
    <protectedRange sqref="K9" name="Диапазон1_3_1_1_3_11_1_1_3_1_3_1_1_1_1_4_2"/>
    <protectedRange sqref="K22" name="Диапазон1_3_1_1_3_11_1_1_3_1_3_1_1_1_1_4_2_1_1"/>
  </protectedRanges>
  <mergeCells count="26"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A20:S20"/>
    <mergeCell ref="A21:S21"/>
    <mergeCell ref="A14:S14"/>
    <mergeCell ref="O5:O6"/>
    <mergeCell ref="P5:P6"/>
    <mergeCell ref="Q5:Q6"/>
    <mergeCell ref="R5:R6"/>
    <mergeCell ref="S5:S6"/>
    <mergeCell ref="H5:H6"/>
    <mergeCell ref="I5:I6"/>
    <mergeCell ref="K5:K6"/>
    <mergeCell ref="L5:L6"/>
    <mergeCell ref="M5:M6"/>
    <mergeCell ref="A18:S18"/>
    <mergeCell ref="N5:N6"/>
    <mergeCell ref="A7:S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2">
      <selection activeCell="A5" sqref="A5:Z5"/>
    </sheetView>
  </sheetViews>
  <sheetFormatPr defaultColWidth="9.140625" defaultRowHeight="15"/>
  <cols>
    <col min="1" max="1" width="5.574218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0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9.25" customHeight="1">
      <c r="A2" s="361" t="s">
        <v>332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40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 t="s">
        <v>456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537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3" s="36" customFormat="1" ht="12.75">
      <c r="A8" s="6" t="s">
        <v>114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455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4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68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68"/>
      <c r="Y10" s="372"/>
      <c r="Z10" s="372"/>
    </row>
    <row r="11" spans="1:26" s="37" customFormat="1" ht="33" customHeight="1">
      <c r="A11" s="49">
        <f aca="true" t="shared" si="0" ref="A11:A20">RANK(Y11,Y$11:Y$20,0)</f>
        <v>1</v>
      </c>
      <c r="B11" s="50"/>
      <c r="C11" s="85"/>
      <c r="D11" s="89" t="s">
        <v>460</v>
      </c>
      <c r="E11" s="3"/>
      <c r="F11" s="18" t="s">
        <v>35</v>
      </c>
      <c r="G11" s="230" t="s">
        <v>461</v>
      </c>
      <c r="H11" s="165" t="s">
        <v>462</v>
      </c>
      <c r="I11" s="91" t="s">
        <v>279</v>
      </c>
      <c r="J11" s="155" t="s">
        <v>463</v>
      </c>
      <c r="K11" s="156" t="s">
        <v>536</v>
      </c>
      <c r="L11" s="51">
        <v>171</v>
      </c>
      <c r="M11" s="52">
        <f aca="true" t="shared" si="1" ref="M11:M20">L11/2.6</f>
        <v>65.76923076923077</v>
      </c>
      <c r="N11" s="53">
        <f aca="true" t="shared" si="2" ref="N11:N20">RANK(M11,M$11:M$20,0)</f>
        <v>2</v>
      </c>
      <c r="O11" s="51">
        <v>168.5</v>
      </c>
      <c r="P11" s="52">
        <f aca="true" t="shared" si="3" ref="P11:P20">O11/2.6</f>
        <v>64.8076923076923</v>
      </c>
      <c r="Q11" s="53">
        <f aca="true" t="shared" si="4" ref="Q11:Q20">RANK(P11,P$11:P$20,0)</f>
        <v>2</v>
      </c>
      <c r="R11" s="51">
        <v>176.5</v>
      </c>
      <c r="S11" s="52">
        <f aca="true" t="shared" si="5" ref="S11:S20">R11/2.6</f>
        <v>67.88461538461539</v>
      </c>
      <c r="T11" s="53">
        <f aca="true" t="shared" si="6" ref="T11:T20">RANK(S11,S$11:S$20,0)</f>
        <v>1</v>
      </c>
      <c r="U11" s="53"/>
      <c r="V11" s="53"/>
      <c r="W11" s="51">
        <f aca="true" t="shared" si="7" ref="W11:W20">L11+O11+R11</f>
        <v>516</v>
      </c>
      <c r="X11" s="54"/>
      <c r="Y11" s="84">
        <f aca="true" t="shared" si="8" ref="Y11:Y20">ROUND(SUM(M11,P11,S11)/3,3)-IF($U11=1,0.5,IF($U11=2,1.5,0))</f>
        <v>66.154</v>
      </c>
      <c r="Z11" s="55" t="s">
        <v>35</v>
      </c>
    </row>
    <row r="12" spans="1:26" s="37" customFormat="1" ht="33" customHeight="1">
      <c r="A12" s="49">
        <f t="shared" si="0"/>
        <v>2</v>
      </c>
      <c r="B12" s="50"/>
      <c r="C12" s="85"/>
      <c r="D12" s="193" t="s">
        <v>232</v>
      </c>
      <c r="E12" s="3"/>
      <c r="F12" s="18" t="s">
        <v>90</v>
      </c>
      <c r="G12" s="94" t="s">
        <v>179</v>
      </c>
      <c r="H12" s="154" t="s">
        <v>180</v>
      </c>
      <c r="I12" s="163" t="s">
        <v>50</v>
      </c>
      <c r="J12" s="195" t="s">
        <v>51</v>
      </c>
      <c r="K12" s="156" t="s">
        <v>164</v>
      </c>
      <c r="L12" s="51">
        <v>171</v>
      </c>
      <c r="M12" s="52">
        <f t="shared" si="1"/>
        <v>65.76923076923077</v>
      </c>
      <c r="N12" s="53">
        <f t="shared" si="2"/>
        <v>2</v>
      </c>
      <c r="O12" s="51">
        <v>167.5</v>
      </c>
      <c r="P12" s="52">
        <f t="shared" si="3"/>
        <v>64.42307692307692</v>
      </c>
      <c r="Q12" s="53">
        <f t="shared" si="4"/>
        <v>4</v>
      </c>
      <c r="R12" s="51">
        <v>176</v>
      </c>
      <c r="S12" s="52">
        <f t="shared" si="5"/>
        <v>67.6923076923077</v>
      </c>
      <c r="T12" s="53">
        <f t="shared" si="6"/>
        <v>2</v>
      </c>
      <c r="U12" s="53"/>
      <c r="V12" s="53"/>
      <c r="W12" s="51">
        <f t="shared" si="7"/>
        <v>514.5</v>
      </c>
      <c r="X12" s="54"/>
      <c r="Y12" s="84">
        <f t="shared" si="8"/>
        <v>65.962</v>
      </c>
      <c r="Z12" s="55" t="s">
        <v>35</v>
      </c>
    </row>
    <row r="13" spans="1:26" s="37" customFormat="1" ht="33" customHeight="1">
      <c r="A13" s="49">
        <f t="shared" si="0"/>
        <v>3</v>
      </c>
      <c r="B13" s="50"/>
      <c r="C13" s="85"/>
      <c r="D13" s="86" t="s">
        <v>166</v>
      </c>
      <c r="E13" s="3" t="s">
        <v>52</v>
      </c>
      <c r="F13" s="2" t="s">
        <v>35</v>
      </c>
      <c r="G13" s="87" t="s">
        <v>88</v>
      </c>
      <c r="H13" s="95" t="s">
        <v>53</v>
      </c>
      <c r="I13" s="91" t="s">
        <v>39</v>
      </c>
      <c r="J13" s="91" t="s">
        <v>39</v>
      </c>
      <c r="K13" s="156" t="s">
        <v>34</v>
      </c>
      <c r="L13" s="51">
        <v>169</v>
      </c>
      <c r="M13" s="52">
        <f t="shared" si="1"/>
        <v>65</v>
      </c>
      <c r="N13" s="53">
        <f t="shared" si="2"/>
        <v>4</v>
      </c>
      <c r="O13" s="51">
        <v>170.5</v>
      </c>
      <c r="P13" s="52">
        <f t="shared" si="3"/>
        <v>65.57692307692308</v>
      </c>
      <c r="Q13" s="53">
        <f t="shared" si="4"/>
        <v>1</v>
      </c>
      <c r="R13" s="51">
        <v>168</v>
      </c>
      <c r="S13" s="52">
        <f t="shared" si="5"/>
        <v>64.61538461538461</v>
      </c>
      <c r="T13" s="53">
        <f t="shared" si="6"/>
        <v>5</v>
      </c>
      <c r="U13" s="53"/>
      <c r="V13" s="53"/>
      <c r="W13" s="51">
        <f t="shared" si="7"/>
        <v>507.5</v>
      </c>
      <c r="X13" s="54"/>
      <c r="Y13" s="84">
        <f t="shared" si="8"/>
        <v>65.064</v>
      </c>
      <c r="Z13" s="55" t="s">
        <v>35</v>
      </c>
    </row>
    <row r="14" spans="1:26" s="37" customFormat="1" ht="33" customHeight="1">
      <c r="A14" s="49">
        <f t="shared" si="0"/>
        <v>4</v>
      </c>
      <c r="B14" s="50"/>
      <c r="C14" s="85"/>
      <c r="D14" s="89" t="s">
        <v>181</v>
      </c>
      <c r="E14" s="3"/>
      <c r="F14" s="18" t="s">
        <v>89</v>
      </c>
      <c r="G14" s="87" t="s">
        <v>162</v>
      </c>
      <c r="H14" s="165" t="s">
        <v>163</v>
      </c>
      <c r="I14" s="163" t="s">
        <v>50</v>
      </c>
      <c r="J14" s="155" t="s">
        <v>51</v>
      </c>
      <c r="K14" s="156" t="s">
        <v>164</v>
      </c>
      <c r="L14" s="51">
        <v>173.5</v>
      </c>
      <c r="M14" s="52">
        <f t="shared" si="1"/>
        <v>66.73076923076923</v>
      </c>
      <c r="N14" s="53">
        <f t="shared" si="2"/>
        <v>1</v>
      </c>
      <c r="O14" s="51">
        <v>164</v>
      </c>
      <c r="P14" s="52">
        <f t="shared" si="3"/>
        <v>63.07692307692307</v>
      </c>
      <c r="Q14" s="53">
        <f t="shared" si="4"/>
        <v>5</v>
      </c>
      <c r="R14" s="51">
        <v>169</v>
      </c>
      <c r="S14" s="52">
        <f t="shared" si="5"/>
        <v>65</v>
      </c>
      <c r="T14" s="53">
        <f t="shared" si="6"/>
        <v>4</v>
      </c>
      <c r="U14" s="53"/>
      <c r="V14" s="53"/>
      <c r="W14" s="51">
        <f t="shared" si="7"/>
        <v>506.5</v>
      </c>
      <c r="X14" s="54"/>
      <c r="Y14" s="84">
        <f t="shared" si="8"/>
        <v>64.936</v>
      </c>
      <c r="Z14" s="55" t="s">
        <v>35</v>
      </c>
    </row>
    <row r="15" spans="1:26" s="37" customFormat="1" ht="33" customHeight="1">
      <c r="A15" s="49">
        <f t="shared" si="0"/>
        <v>5</v>
      </c>
      <c r="B15" s="50"/>
      <c r="C15" s="85"/>
      <c r="D15" s="86" t="s">
        <v>464</v>
      </c>
      <c r="E15" s="3"/>
      <c r="F15" s="2" t="s">
        <v>89</v>
      </c>
      <c r="G15" s="87" t="s">
        <v>458</v>
      </c>
      <c r="H15" s="95" t="s">
        <v>459</v>
      </c>
      <c r="I15" s="163" t="s">
        <v>50</v>
      </c>
      <c r="J15" s="155" t="s">
        <v>51</v>
      </c>
      <c r="K15" s="281" t="s">
        <v>164</v>
      </c>
      <c r="L15" s="51">
        <v>163.5</v>
      </c>
      <c r="M15" s="52">
        <f t="shared" si="1"/>
        <v>62.88461538461538</v>
      </c>
      <c r="N15" s="53">
        <f t="shared" si="2"/>
        <v>8</v>
      </c>
      <c r="O15" s="51">
        <v>168</v>
      </c>
      <c r="P15" s="52">
        <f t="shared" si="3"/>
        <v>64.61538461538461</v>
      </c>
      <c r="Q15" s="53">
        <f t="shared" si="4"/>
        <v>3</v>
      </c>
      <c r="R15" s="51">
        <v>165.5</v>
      </c>
      <c r="S15" s="52">
        <f t="shared" si="5"/>
        <v>63.65384615384615</v>
      </c>
      <c r="T15" s="53">
        <f t="shared" si="6"/>
        <v>7</v>
      </c>
      <c r="U15" s="53"/>
      <c r="V15" s="53"/>
      <c r="W15" s="51">
        <f t="shared" si="7"/>
        <v>497</v>
      </c>
      <c r="X15" s="54"/>
      <c r="Y15" s="84">
        <f t="shared" si="8"/>
        <v>63.718</v>
      </c>
      <c r="Z15" s="55" t="s">
        <v>35</v>
      </c>
    </row>
    <row r="16" spans="1:26" s="37" customFormat="1" ht="33" customHeight="1">
      <c r="A16" s="49">
        <f t="shared" si="0"/>
        <v>6</v>
      </c>
      <c r="B16" s="50"/>
      <c r="C16" s="85"/>
      <c r="D16" s="282" t="s">
        <v>161</v>
      </c>
      <c r="E16" s="164"/>
      <c r="F16" s="235" t="s">
        <v>42</v>
      </c>
      <c r="G16" s="250" t="s">
        <v>162</v>
      </c>
      <c r="H16" s="227" t="s">
        <v>163</v>
      </c>
      <c r="I16" s="163" t="s">
        <v>50</v>
      </c>
      <c r="J16" s="259" t="s">
        <v>51</v>
      </c>
      <c r="K16" s="283" t="s">
        <v>164</v>
      </c>
      <c r="L16" s="51">
        <v>166.5</v>
      </c>
      <c r="M16" s="52">
        <f t="shared" si="1"/>
        <v>64.03846153846153</v>
      </c>
      <c r="N16" s="53">
        <f t="shared" si="2"/>
        <v>5</v>
      </c>
      <c r="O16" s="51">
        <v>163.5</v>
      </c>
      <c r="P16" s="52">
        <f t="shared" si="3"/>
        <v>62.88461538461538</v>
      </c>
      <c r="Q16" s="53">
        <f t="shared" si="4"/>
        <v>7</v>
      </c>
      <c r="R16" s="51">
        <v>166</v>
      </c>
      <c r="S16" s="52">
        <f t="shared" si="5"/>
        <v>63.84615384615385</v>
      </c>
      <c r="T16" s="53">
        <f t="shared" si="6"/>
        <v>6</v>
      </c>
      <c r="U16" s="53"/>
      <c r="V16" s="53"/>
      <c r="W16" s="51">
        <f t="shared" si="7"/>
        <v>496</v>
      </c>
      <c r="X16" s="54"/>
      <c r="Y16" s="84">
        <f t="shared" si="8"/>
        <v>63.59</v>
      </c>
      <c r="Z16" s="55" t="s">
        <v>35</v>
      </c>
    </row>
    <row r="17" spans="1:26" s="37" customFormat="1" ht="33" customHeight="1">
      <c r="A17" s="49">
        <f t="shared" si="0"/>
        <v>7</v>
      </c>
      <c r="B17" s="50"/>
      <c r="C17" s="85"/>
      <c r="D17" s="86" t="s">
        <v>457</v>
      </c>
      <c r="E17" s="3"/>
      <c r="F17" s="2" t="s">
        <v>42</v>
      </c>
      <c r="G17" s="87" t="s">
        <v>458</v>
      </c>
      <c r="H17" s="279" t="s">
        <v>459</v>
      </c>
      <c r="I17" s="163" t="s">
        <v>50</v>
      </c>
      <c r="J17" s="280" t="s">
        <v>51</v>
      </c>
      <c r="K17" s="283" t="s">
        <v>164</v>
      </c>
      <c r="L17" s="51">
        <v>162</v>
      </c>
      <c r="M17" s="52">
        <f t="shared" si="1"/>
        <v>62.30769230769231</v>
      </c>
      <c r="N17" s="53">
        <f t="shared" si="2"/>
        <v>9</v>
      </c>
      <c r="O17" s="51">
        <v>164</v>
      </c>
      <c r="P17" s="52">
        <f t="shared" si="3"/>
        <v>63.07692307692307</v>
      </c>
      <c r="Q17" s="53">
        <f t="shared" si="4"/>
        <v>5</v>
      </c>
      <c r="R17" s="51">
        <v>169.5</v>
      </c>
      <c r="S17" s="52">
        <f t="shared" si="5"/>
        <v>65.1923076923077</v>
      </c>
      <c r="T17" s="53">
        <f t="shared" si="6"/>
        <v>3</v>
      </c>
      <c r="U17" s="53"/>
      <c r="V17" s="53"/>
      <c r="W17" s="51">
        <f t="shared" si="7"/>
        <v>495.5</v>
      </c>
      <c r="X17" s="54"/>
      <c r="Y17" s="84">
        <f t="shared" si="8"/>
        <v>63.526</v>
      </c>
      <c r="Z17" s="55" t="s">
        <v>35</v>
      </c>
    </row>
    <row r="18" spans="1:26" s="37" customFormat="1" ht="33" customHeight="1">
      <c r="A18" s="49">
        <f t="shared" si="0"/>
        <v>8</v>
      </c>
      <c r="B18" s="50"/>
      <c r="C18" s="85"/>
      <c r="D18" s="247" t="s">
        <v>121</v>
      </c>
      <c r="E18" s="33"/>
      <c r="F18" s="327" t="s">
        <v>35</v>
      </c>
      <c r="G18" s="96" t="s">
        <v>177</v>
      </c>
      <c r="H18" s="92" t="s">
        <v>178</v>
      </c>
      <c r="I18" s="252" t="s">
        <v>50</v>
      </c>
      <c r="J18" s="226" t="s">
        <v>51</v>
      </c>
      <c r="K18" s="283" t="s">
        <v>164</v>
      </c>
      <c r="L18" s="51">
        <v>165</v>
      </c>
      <c r="M18" s="52">
        <f t="shared" si="1"/>
        <v>63.46153846153846</v>
      </c>
      <c r="N18" s="53">
        <f t="shared" si="2"/>
        <v>7</v>
      </c>
      <c r="O18" s="51">
        <v>158</v>
      </c>
      <c r="P18" s="52">
        <f t="shared" si="3"/>
        <v>60.76923076923077</v>
      </c>
      <c r="Q18" s="53">
        <f t="shared" si="4"/>
        <v>8</v>
      </c>
      <c r="R18" s="51">
        <v>152</v>
      </c>
      <c r="S18" s="52">
        <f t="shared" si="5"/>
        <v>58.46153846153846</v>
      </c>
      <c r="T18" s="53">
        <f t="shared" si="6"/>
        <v>8</v>
      </c>
      <c r="U18" s="53"/>
      <c r="V18" s="53"/>
      <c r="W18" s="51">
        <f t="shared" si="7"/>
        <v>475</v>
      </c>
      <c r="X18" s="54"/>
      <c r="Y18" s="84">
        <f t="shared" si="8"/>
        <v>60.897</v>
      </c>
      <c r="Z18" s="55" t="s">
        <v>89</v>
      </c>
    </row>
    <row r="19" spans="1:26" s="37" customFormat="1" ht="33" customHeight="1">
      <c r="A19" s="49">
        <f t="shared" si="0"/>
        <v>9</v>
      </c>
      <c r="B19" s="50"/>
      <c r="C19" s="85"/>
      <c r="D19" s="89" t="s">
        <v>333</v>
      </c>
      <c r="E19" s="3"/>
      <c r="F19" s="5" t="s">
        <v>35</v>
      </c>
      <c r="G19" s="194" t="s">
        <v>334</v>
      </c>
      <c r="H19" s="232" t="s">
        <v>335</v>
      </c>
      <c r="I19" s="163" t="s">
        <v>50</v>
      </c>
      <c r="J19" s="155" t="s">
        <v>51</v>
      </c>
      <c r="K19" s="283" t="s">
        <v>164</v>
      </c>
      <c r="L19" s="51">
        <v>166</v>
      </c>
      <c r="M19" s="52">
        <f t="shared" si="1"/>
        <v>63.84615384615385</v>
      </c>
      <c r="N19" s="53">
        <f t="shared" si="2"/>
        <v>6</v>
      </c>
      <c r="O19" s="51">
        <v>157</v>
      </c>
      <c r="P19" s="52">
        <f t="shared" si="3"/>
        <v>60.38461538461538</v>
      </c>
      <c r="Q19" s="53">
        <f t="shared" si="4"/>
        <v>9</v>
      </c>
      <c r="R19" s="51">
        <v>148.5</v>
      </c>
      <c r="S19" s="52">
        <f t="shared" si="5"/>
        <v>57.11538461538461</v>
      </c>
      <c r="T19" s="53">
        <f t="shared" si="6"/>
        <v>10</v>
      </c>
      <c r="U19" s="53"/>
      <c r="V19" s="53"/>
      <c r="W19" s="51">
        <f t="shared" si="7"/>
        <v>471.5</v>
      </c>
      <c r="X19" s="54"/>
      <c r="Y19" s="84">
        <f t="shared" si="8"/>
        <v>60.449</v>
      </c>
      <c r="Z19" s="55" t="s">
        <v>89</v>
      </c>
    </row>
    <row r="20" spans="1:26" s="37" customFormat="1" ht="33" customHeight="1">
      <c r="A20" s="49">
        <f t="shared" si="0"/>
        <v>10</v>
      </c>
      <c r="B20" s="50"/>
      <c r="C20" s="85"/>
      <c r="D20" s="86" t="s">
        <v>168</v>
      </c>
      <c r="E20" s="3"/>
      <c r="F20" s="2" t="s">
        <v>42</v>
      </c>
      <c r="G20" s="190" t="s">
        <v>169</v>
      </c>
      <c r="H20" s="219" t="s">
        <v>170</v>
      </c>
      <c r="I20" s="91" t="s">
        <v>171</v>
      </c>
      <c r="J20" s="91" t="s">
        <v>172</v>
      </c>
      <c r="K20" s="326" t="s">
        <v>133</v>
      </c>
      <c r="L20" s="51">
        <v>154.5</v>
      </c>
      <c r="M20" s="52">
        <f t="shared" si="1"/>
        <v>59.42307692307692</v>
      </c>
      <c r="N20" s="53">
        <f t="shared" si="2"/>
        <v>10</v>
      </c>
      <c r="O20" s="51">
        <v>152.5</v>
      </c>
      <c r="P20" s="52">
        <f t="shared" si="3"/>
        <v>58.65384615384615</v>
      </c>
      <c r="Q20" s="53">
        <f t="shared" si="4"/>
        <v>10</v>
      </c>
      <c r="R20" s="51">
        <v>150.5</v>
      </c>
      <c r="S20" s="52">
        <f t="shared" si="5"/>
        <v>57.88461538461538</v>
      </c>
      <c r="T20" s="53">
        <f t="shared" si="6"/>
        <v>9</v>
      </c>
      <c r="U20" s="53"/>
      <c r="V20" s="53"/>
      <c r="W20" s="51">
        <f t="shared" si="7"/>
        <v>457.5</v>
      </c>
      <c r="X20" s="54"/>
      <c r="Y20" s="84">
        <f t="shared" si="8"/>
        <v>58.654</v>
      </c>
      <c r="Z20" s="55" t="s">
        <v>185</v>
      </c>
    </row>
    <row r="21" spans="1:26" s="37" customFormat="1" ht="33" customHeight="1">
      <c r="A21" s="102"/>
      <c r="B21" s="57"/>
      <c r="C21" s="103"/>
      <c r="D21" s="129"/>
      <c r="E21" s="60"/>
      <c r="F21" s="117"/>
      <c r="G21" s="106"/>
      <c r="H21" s="130"/>
      <c r="I21" s="131"/>
      <c r="J21" s="131"/>
      <c r="K21" s="131"/>
      <c r="L21" s="109"/>
      <c r="M21" s="110"/>
      <c r="N21" s="111"/>
      <c r="O21" s="109"/>
      <c r="P21" s="110"/>
      <c r="Q21" s="111"/>
      <c r="R21" s="109"/>
      <c r="S21" s="110"/>
      <c r="T21" s="111"/>
      <c r="U21" s="111"/>
      <c r="V21" s="111"/>
      <c r="W21" s="109"/>
      <c r="X21" s="112"/>
      <c r="Y21" s="67"/>
      <c r="Z21" s="113"/>
    </row>
    <row r="22" spans="1:25" ht="30" customHeight="1">
      <c r="A22" s="1"/>
      <c r="B22" s="1"/>
      <c r="C22" s="1"/>
      <c r="D22" s="1" t="s">
        <v>13</v>
      </c>
      <c r="E22" s="1"/>
      <c r="F22" s="1"/>
      <c r="G22" s="1"/>
      <c r="H22" s="1"/>
      <c r="I22" s="1" t="s">
        <v>281</v>
      </c>
      <c r="J22" s="1"/>
      <c r="K22" s="70"/>
      <c r="L22" s="71"/>
      <c r="M22" s="70"/>
      <c r="N22" s="1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:25" ht="30" customHeight="1">
      <c r="A23" s="1"/>
      <c r="B23" s="1"/>
      <c r="C23" s="1"/>
      <c r="D23" s="1" t="s">
        <v>14</v>
      </c>
      <c r="E23" s="1"/>
      <c r="F23" s="1"/>
      <c r="G23" s="1"/>
      <c r="H23" s="1"/>
      <c r="I23" s="1" t="s">
        <v>117</v>
      </c>
      <c r="J23" s="1"/>
      <c r="K23" s="70"/>
      <c r="L23" s="71"/>
      <c r="M23" s="74"/>
      <c r="O23" s="72"/>
      <c r="P23" s="73"/>
      <c r="Q23" s="1"/>
      <c r="R23" s="72"/>
      <c r="S23" s="73"/>
      <c r="T23" s="1"/>
      <c r="U23" s="1"/>
      <c r="V23" s="1"/>
      <c r="W23" s="1"/>
      <c r="X23" s="1"/>
      <c r="Y23" s="73"/>
    </row>
    <row r="24" spans="11:13" ht="12.75">
      <c r="K24" s="70"/>
      <c r="L24" s="71"/>
      <c r="M24" s="70"/>
    </row>
    <row r="25" spans="11:13" ht="12.75">
      <c r="K25" s="70"/>
      <c r="L25" s="71"/>
      <c r="M25" s="70"/>
    </row>
  </sheetData>
  <sheetProtection/>
  <protectedRanges>
    <protectedRange sqref="K21" name="Диапазон1_3_1_1_3_11_1_1_3_1_3_1_1_1_1_3_3_1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75" zoomScaleNormal="50" zoomScaleSheetLayoutView="75" zoomScalePageLayoutView="0" workbookViewId="0" topLeftCell="A5">
      <selection activeCell="G23" sqref="G23:K23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7.851562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0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140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4" width="6.7109375" style="38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7.75" customHeight="1">
      <c r="A2" s="361" t="s">
        <v>373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56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538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3" s="36" customFormat="1" ht="12.75">
      <c r="A8" s="6" t="s">
        <v>114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455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4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89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89"/>
      <c r="Y10" s="372"/>
      <c r="Z10" s="372"/>
    </row>
    <row r="11" spans="1:26" s="37" customFormat="1" ht="14.25">
      <c r="A11" s="386" t="s">
        <v>629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8"/>
    </row>
    <row r="12" spans="1:26" s="37" customFormat="1" ht="33" customHeight="1">
      <c r="A12" s="49">
        <f>RANK(Y12,Y$12:Y$21,0)</f>
        <v>1</v>
      </c>
      <c r="B12" s="50"/>
      <c r="C12" s="314" t="s">
        <v>472</v>
      </c>
      <c r="D12" s="86" t="s">
        <v>359</v>
      </c>
      <c r="E12" s="3" t="s">
        <v>360</v>
      </c>
      <c r="F12" s="5">
        <v>2</v>
      </c>
      <c r="G12" s="87" t="s">
        <v>374</v>
      </c>
      <c r="H12" s="154" t="s">
        <v>375</v>
      </c>
      <c r="I12" s="163" t="s">
        <v>165</v>
      </c>
      <c r="J12" s="155" t="s">
        <v>287</v>
      </c>
      <c r="K12" s="156" t="s">
        <v>233</v>
      </c>
      <c r="L12" s="51">
        <v>229</v>
      </c>
      <c r="M12" s="52">
        <f aca="true" t="shared" si="0" ref="M12:M21">L12/3.4</f>
        <v>67.3529411764706</v>
      </c>
      <c r="N12" s="53">
        <f aca="true" t="shared" si="1" ref="N12:N21">RANK(M12,M$12:M$21,0)</f>
        <v>1</v>
      </c>
      <c r="O12" s="51">
        <v>229</v>
      </c>
      <c r="P12" s="52">
        <f aca="true" t="shared" si="2" ref="P12:P21">O12/3.4</f>
        <v>67.3529411764706</v>
      </c>
      <c r="Q12" s="53">
        <f aca="true" t="shared" si="3" ref="Q12:Q21">RANK(P12,P$12:P$21,0)</f>
        <v>1</v>
      </c>
      <c r="R12" s="51">
        <v>227.5</v>
      </c>
      <c r="S12" s="52">
        <f aca="true" t="shared" si="4" ref="S12:S21">R12/3.4</f>
        <v>66.91176470588235</v>
      </c>
      <c r="T12" s="53">
        <f aca="true" t="shared" si="5" ref="T12:T21">RANK(S12,S$12:S$21,0)</f>
        <v>1</v>
      </c>
      <c r="U12" s="53"/>
      <c r="V12" s="53"/>
      <c r="W12" s="51">
        <f aca="true" t="shared" si="6" ref="W12:W21">L12+O12+R12</f>
        <v>685.5</v>
      </c>
      <c r="X12" s="54"/>
      <c r="Y12" s="84">
        <f aca="true" t="shared" si="7" ref="Y12:Y21">ROUND(SUM(M12,P12,S12)/3,3)-IF($U12=1,0.5,IF($U12=2,1.5,0))</f>
        <v>67.206</v>
      </c>
      <c r="Z12" s="55">
        <v>1</v>
      </c>
    </row>
    <row r="13" spans="1:26" s="37" customFormat="1" ht="33" customHeight="1">
      <c r="A13" s="49">
        <f>RANK(Y13,Y$12:Y$21,0)</f>
        <v>2</v>
      </c>
      <c r="B13" s="50"/>
      <c r="C13" s="314" t="s">
        <v>472</v>
      </c>
      <c r="D13" s="86" t="s">
        <v>384</v>
      </c>
      <c r="E13" s="3"/>
      <c r="F13" s="2" t="s">
        <v>35</v>
      </c>
      <c r="G13" s="87" t="s">
        <v>385</v>
      </c>
      <c r="H13" s="90" t="s">
        <v>386</v>
      </c>
      <c r="I13" s="163" t="s">
        <v>50</v>
      </c>
      <c r="J13" s="155" t="s">
        <v>287</v>
      </c>
      <c r="K13" s="156" t="s">
        <v>233</v>
      </c>
      <c r="L13" s="51">
        <v>227</v>
      </c>
      <c r="M13" s="52">
        <f t="shared" si="0"/>
        <v>66.76470588235294</v>
      </c>
      <c r="N13" s="53">
        <f t="shared" si="1"/>
        <v>2</v>
      </c>
      <c r="O13" s="51">
        <v>223</v>
      </c>
      <c r="P13" s="52">
        <f t="shared" si="2"/>
        <v>65.58823529411765</v>
      </c>
      <c r="Q13" s="53">
        <f t="shared" si="3"/>
        <v>3</v>
      </c>
      <c r="R13" s="51">
        <v>224</v>
      </c>
      <c r="S13" s="52">
        <f t="shared" si="4"/>
        <v>65.88235294117648</v>
      </c>
      <c r="T13" s="53">
        <f t="shared" si="5"/>
        <v>2</v>
      </c>
      <c r="U13" s="53"/>
      <c r="V13" s="53"/>
      <c r="W13" s="51">
        <f t="shared" si="6"/>
        <v>674</v>
      </c>
      <c r="X13" s="51">
        <v>121.5</v>
      </c>
      <c r="Y13" s="84">
        <f t="shared" si="7"/>
        <v>66.078</v>
      </c>
      <c r="Z13" s="55">
        <v>1</v>
      </c>
    </row>
    <row r="14" spans="1:26" s="37" customFormat="1" ht="33" customHeight="1">
      <c r="A14" s="49">
        <v>3</v>
      </c>
      <c r="B14" s="50"/>
      <c r="C14" s="314" t="s">
        <v>472</v>
      </c>
      <c r="D14" s="89" t="s">
        <v>182</v>
      </c>
      <c r="E14" s="3"/>
      <c r="F14" s="105" t="s">
        <v>35</v>
      </c>
      <c r="G14" s="87" t="s">
        <v>212</v>
      </c>
      <c r="H14" s="92" t="s">
        <v>213</v>
      </c>
      <c r="I14" s="163" t="s">
        <v>165</v>
      </c>
      <c r="J14" s="155" t="s">
        <v>51</v>
      </c>
      <c r="K14" s="156" t="s">
        <v>233</v>
      </c>
      <c r="L14" s="51">
        <v>225</v>
      </c>
      <c r="M14" s="52">
        <f t="shared" si="0"/>
        <v>66.17647058823529</v>
      </c>
      <c r="N14" s="53">
        <f t="shared" si="1"/>
        <v>3</v>
      </c>
      <c r="O14" s="51">
        <v>227</v>
      </c>
      <c r="P14" s="52">
        <f t="shared" si="2"/>
        <v>66.76470588235294</v>
      </c>
      <c r="Q14" s="53">
        <f t="shared" si="3"/>
        <v>2</v>
      </c>
      <c r="R14" s="51">
        <v>222</v>
      </c>
      <c r="S14" s="52">
        <f t="shared" si="4"/>
        <v>65.29411764705883</v>
      </c>
      <c r="T14" s="53">
        <f t="shared" si="5"/>
        <v>3</v>
      </c>
      <c r="U14" s="53"/>
      <c r="V14" s="53"/>
      <c r="W14" s="51">
        <f t="shared" si="6"/>
        <v>674</v>
      </c>
      <c r="X14" s="51">
        <v>120</v>
      </c>
      <c r="Y14" s="84">
        <f t="shared" si="7"/>
        <v>66.078</v>
      </c>
      <c r="Z14" s="55">
        <v>1</v>
      </c>
    </row>
    <row r="15" spans="1:26" s="37" customFormat="1" ht="33" customHeight="1">
      <c r="A15" s="49">
        <f aca="true" t="shared" si="8" ref="A15:A21">RANK(Y15,Y$12:Y$21,0)</f>
        <v>4</v>
      </c>
      <c r="B15" s="50"/>
      <c r="C15" s="314" t="s">
        <v>472</v>
      </c>
      <c r="D15" s="89" t="s">
        <v>473</v>
      </c>
      <c r="E15" s="3" t="s">
        <v>474</v>
      </c>
      <c r="F15" s="222" t="s">
        <v>32</v>
      </c>
      <c r="G15" s="87" t="s">
        <v>475</v>
      </c>
      <c r="H15" s="166" t="s">
        <v>476</v>
      </c>
      <c r="I15" s="163" t="s">
        <v>477</v>
      </c>
      <c r="J15" s="91" t="s">
        <v>478</v>
      </c>
      <c r="K15" s="156" t="s">
        <v>539</v>
      </c>
      <c r="L15" s="51">
        <v>216.5</v>
      </c>
      <c r="M15" s="52">
        <f t="shared" si="0"/>
        <v>63.6764705882353</v>
      </c>
      <c r="N15" s="53">
        <f t="shared" si="1"/>
        <v>7</v>
      </c>
      <c r="O15" s="51">
        <v>216</v>
      </c>
      <c r="P15" s="52">
        <f t="shared" si="2"/>
        <v>63.529411764705884</v>
      </c>
      <c r="Q15" s="53">
        <f t="shared" si="3"/>
        <v>4</v>
      </c>
      <c r="R15" s="51">
        <v>222</v>
      </c>
      <c r="S15" s="52">
        <f t="shared" si="4"/>
        <v>65.29411764705883</v>
      </c>
      <c r="T15" s="53">
        <f t="shared" si="5"/>
        <v>3</v>
      </c>
      <c r="U15" s="53"/>
      <c r="V15" s="53"/>
      <c r="W15" s="51">
        <f t="shared" si="6"/>
        <v>654.5</v>
      </c>
      <c r="X15" s="54"/>
      <c r="Y15" s="84">
        <f t="shared" si="7"/>
        <v>64.167</v>
      </c>
      <c r="Z15" s="55">
        <v>2</v>
      </c>
    </row>
    <row r="16" spans="1:26" s="37" customFormat="1" ht="33" customHeight="1">
      <c r="A16" s="49">
        <f t="shared" si="8"/>
        <v>5</v>
      </c>
      <c r="B16" s="50"/>
      <c r="C16" s="314" t="s">
        <v>472</v>
      </c>
      <c r="D16" s="89" t="s">
        <v>214</v>
      </c>
      <c r="E16" s="3"/>
      <c r="F16" s="18" t="s">
        <v>83</v>
      </c>
      <c r="G16" s="230" t="s">
        <v>215</v>
      </c>
      <c r="H16" s="95" t="s">
        <v>216</v>
      </c>
      <c r="I16" s="163" t="s">
        <v>50</v>
      </c>
      <c r="J16" s="155" t="s">
        <v>217</v>
      </c>
      <c r="K16" s="156" t="s">
        <v>233</v>
      </c>
      <c r="L16" s="51">
        <v>222</v>
      </c>
      <c r="M16" s="52">
        <f t="shared" si="0"/>
        <v>65.29411764705883</v>
      </c>
      <c r="N16" s="53">
        <f t="shared" si="1"/>
        <v>4</v>
      </c>
      <c r="O16" s="51">
        <v>215</v>
      </c>
      <c r="P16" s="52">
        <f t="shared" si="2"/>
        <v>63.23529411764706</v>
      </c>
      <c r="Q16" s="53">
        <f t="shared" si="3"/>
        <v>5</v>
      </c>
      <c r="R16" s="51">
        <v>213.5</v>
      </c>
      <c r="S16" s="52">
        <f t="shared" si="4"/>
        <v>62.794117647058826</v>
      </c>
      <c r="T16" s="53">
        <f t="shared" si="5"/>
        <v>5</v>
      </c>
      <c r="U16" s="53"/>
      <c r="V16" s="53"/>
      <c r="W16" s="51">
        <f t="shared" si="6"/>
        <v>650.5</v>
      </c>
      <c r="X16" s="54"/>
      <c r="Y16" s="84">
        <f t="shared" si="7"/>
        <v>63.775</v>
      </c>
      <c r="Z16" s="55">
        <v>2</v>
      </c>
    </row>
    <row r="17" spans="1:26" s="37" customFormat="1" ht="33" customHeight="1">
      <c r="A17" s="49">
        <f t="shared" si="8"/>
        <v>6</v>
      </c>
      <c r="B17" s="50"/>
      <c r="C17" s="314" t="s">
        <v>472</v>
      </c>
      <c r="D17" s="86" t="s">
        <v>189</v>
      </c>
      <c r="E17" s="3"/>
      <c r="F17" s="2" t="s">
        <v>42</v>
      </c>
      <c r="G17" s="87" t="s">
        <v>190</v>
      </c>
      <c r="H17" s="232" t="s">
        <v>191</v>
      </c>
      <c r="I17" s="163" t="s">
        <v>50</v>
      </c>
      <c r="J17" s="195" t="s">
        <v>67</v>
      </c>
      <c r="K17" s="156" t="s">
        <v>233</v>
      </c>
      <c r="L17" s="51">
        <v>220.5</v>
      </c>
      <c r="M17" s="52">
        <f t="shared" si="0"/>
        <v>64.8529411764706</v>
      </c>
      <c r="N17" s="53">
        <f t="shared" si="1"/>
        <v>5</v>
      </c>
      <c r="O17" s="51">
        <v>214</v>
      </c>
      <c r="P17" s="52">
        <f t="shared" si="2"/>
        <v>62.94117647058824</v>
      </c>
      <c r="Q17" s="53">
        <f t="shared" si="3"/>
        <v>6</v>
      </c>
      <c r="R17" s="51">
        <v>213</v>
      </c>
      <c r="S17" s="52">
        <f t="shared" si="4"/>
        <v>62.64705882352941</v>
      </c>
      <c r="T17" s="53">
        <f t="shared" si="5"/>
        <v>6</v>
      </c>
      <c r="U17" s="53"/>
      <c r="V17" s="53"/>
      <c r="W17" s="51">
        <f t="shared" si="6"/>
        <v>647.5</v>
      </c>
      <c r="X17" s="54"/>
      <c r="Y17" s="84">
        <f t="shared" si="7"/>
        <v>63.48</v>
      </c>
      <c r="Z17" s="55">
        <v>2</v>
      </c>
    </row>
    <row r="18" spans="1:26" s="37" customFormat="1" ht="33" customHeight="1">
      <c r="A18" s="49">
        <f t="shared" si="8"/>
        <v>7</v>
      </c>
      <c r="B18" s="50"/>
      <c r="C18" s="314" t="s">
        <v>472</v>
      </c>
      <c r="D18" s="86" t="s">
        <v>276</v>
      </c>
      <c r="E18" s="3"/>
      <c r="F18" s="32" t="s">
        <v>42</v>
      </c>
      <c r="G18" s="338" t="s">
        <v>277</v>
      </c>
      <c r="H18" s="92" t="s">
        <v>278</v>
      </c>
      <c r="I18" s="163" t="s">
        <v>279</v>
      </c>
      <c r="J18" s="195" t="s">
        <v>279</v>
      </c>
      <c r="K18" s="156" t="s">
        <v>280</v>
      </c>
      <c r="L18" s="51">
        <v>212.5</v>
      </c>
      <c r="M18" s="52">
        <f t="shared" si="0"/>
        <v>62.5</v>
      </c>
      <c r="N18" s="53">
        <f t="shared" si="1"/>
        <v>8</v>
      </c>
      <c r="O18" s="51">
        <v>207.5</v>
      </c>
      <c r="P18" s="52">
        <f t="shared" si="2"/>
        <v>61.029411764705884</v>
      </c>
      <c r="Q18" s="53">
        <f t="shared" si="3"/>
        <v>8</v>
      </c>
      <c r="R18" s="51">
        <v>211.5</v>
      </c>
      <c r="S18" s="52">
        <f t="shared" si="4"/>
        <v>62.20588235294118</v>
      </c>
      <c r="T18" s="53">
        <f t="shared" si="5"/>
        <v>7</v>
      </c>
      <c r="U18" s="53"/>
      <c r="V18" s="53"/>
      <c r="W18" s="51">
        <f t="shared" si="6"/>
        <v>631.5</v>
      </c>
      <c r="X18" s="54"/>
      <c r="Y18" s="84">
        <f t="shared" si="7"/>
        <v>61.912</v>
      </c>
      <c r="Z18" s="55">
        <v>3</v>
      </c>
    </row>
    <row r="19" spans="1:26" s="37" customFormat="1" ht="33" customHeight="1">
      <c r="A19" s="49">
        <f t="shared" si="8"/>
        <v>8</v>
      </c>
      <c r="B19" s="50"/>
      <c r="C19" s="314" t="s">
        <v>472</v>
      </c>
      <c r="D19" s="89" t="s">
        <v>218</v>
      </c>
      <c r="E19" s="3"/>
      <c r="F19" s="233" t="s">
        <v>42</v>
      </c>
      <c r="G19" s="230" t="s">
        <v>627</v>
      </c>
      <c r="H19" s="334" t="s">
        <v>628</v>
      </c>
      <c r="I19" s="163" t="s">
        <v>50</v>
      </c>
      <c r="J19" s="155" t="s">
        <v>217</v>
      </c>
      <c r="K19" s="156" t="s">
        <v>233</v>
      </c>
      <c r="L19" s="51">
        <v>219.5</v>
      </c>
      <c r="M19" s="52">
        <f t="shared" si="0"/>
        <v>64.55882352941177</v>
      </c>
      <c r="N19" s="53">
        <f t="shared" si="1"/>
        <v>6</v>
      </c>
      <c r="O19" s="51">
        <v>199.5</v>
      </c>
      <c r="P19" s="52">
        <f t="shared" si="2"/>
        <v>58.6764705882353</v>
      </c>
      <c r="Q19" s="53">
        <f t="shared" si="3"/>
        <v>9</v>
      </c>
      <c r="R19" s="51">
        <v>211</v>
      </c>
      <c r="S19" s="52">
        <f t="shared" si="4"/>
        <v>62.05882352941177</v>
      </c>
      <c r="T19" s="53">
        <f t="shared" si="5"/>
        <v>8</v>
      </c>
      <c r="U19" s="53"/>
      <c r="V19" s="53"/>
      <c r="W19" s="51">
        <f t="shared" si="6"/>
        <v>630</v>
      </c>
      <c r="X19" s="54"/>
      <c r="Y19" s="84">
        <f t="shared" si="7"/>
        <v>61.765</v>
      </c>
      <c r="Z19" s="55">
        <v>3</v>
      </c>
    </row>
    <row r="20" spans="1:26" s="37" customFormat="1" ht="33" customHeight="1">
      <c r="A20" s="49">
        <f t="shared" si="8"/>
        <v>9</v>
      </c>
      <c r="B20" s="50"/>
      <c r="C20" s="314" t="s">
        <v>472</v>
      </c>
      <c r="D20" s="86" t="s">
        <v>186</v>
      </c>
      <c r="E20" s="3"/>
      <c r="F20" s="5" t="s">
        <v>42</v>
      </c>
      <c r="G20" s="87" t="s">
        <v>187</v>
      </c>
      <c r="H20" s="166" t="s">
        <v>188</v>
      </c>
      <c r="I20" s="163" t="s">
        <v>50</v>
      </c>
      <c r="J20" s="155" t="s">
        <v>51</v>
      </c>
      <c r="K20" s="156" t="s">
        <v>233</v>
      </c>
      <c r="L20" s="51">
        <v>209.5</v>
      </c>
      <c r="M20" s="52">
        <f t="shared" si="0"/>
        <v>61.61764705882353</v>
      </c>
      <c r="N20" s="53">
        <f t="shared" si="1"/>
        <v>9</v>
      </c>
      <c r="O20" s="51">
        <v>208.5</v>
      </c>
      <c r="P20" s="52">
        <f t="shared" si="2"/>
        <v>61.32352941176471</v>
      </c>
      <c r="Q20" s="53">
        <f t="shared" si="3"/>
        <v>7</v>
      </c>
      <c r="R20" s="51">
        <v>204.5</v>
      </c>
      <c r="S20" s="52">
        <f t="shared" si="4"/>
        <v>60.14705882352941</v>
      </c>
      <c r="T20" s="53">
        <f t="shared" si="5"/>
        <v>9</v>
      </c>
      <c r="U20" s="53"/>
      <c r="V20" s="53"/>
      <c r="W20" s="51">
        <f t="shared" si="6"/>
        <v>622.5</v>
      </c>
      <c r="X20" s="54"/>
      <c r="Y20" s="84">
        <f t="shared" si="7"/>
        <v>61.029</v>
      </c>
      <c r="Z20" s="55">
        <v>3</v>
      </c>
    </row>
    <row r="21" spans="1:26" s="37" customFormat="1" ht="33" customHeight="1">
      <c r="A21" s="49">
        <f t="shared" si="8"/>
        <v>10</v>
      </c>
      <c r="B21" s="50"/>
      <c r="C21" s="314" t="s">
        <v>472</v>
      </c>
      <c r="D21" s="89" t="s">
        <v>479</v>
      </c>
      <c r="E21" s="3"/>
      <c r="F21" s="18" t="s">
        <v>42</v>
      </c>
      <c r="G21" s="230" t="s">
        <v>461</v>
      </c>
      <c r="H21" s="165" t="s">
        <v>462</v>
      </c>
      <c r="I21" s="163" t="s">
        <v>279</v>
      </c>
      <c r="J21" s="155" t="s">
        <v>279</v>
      </c>
      <c r="K21" s="156" t="s">
        <v>280</v>
      </c>
      <c r="L21" s="51">
        <v>203.5</v>
      </c>
      <c r="M21" s="52">
        <f t="shared" si="0"/>
        <v>59.85294117647059</v>
      </c>
      <c r="N21" s="53">
        <f t="shared" si="1"/>
        <v>10</v>
      </c>
      <c r="O21" s="51">
        <v>192.5</v>
      </c>
      <c r="P21" s="52">
        <f t="shared" si="2"/>
        <v>56.61764705882353</v>
      </c>
      <c r="Q21" s="53">
        <f t="shared" si="3"/>
        <v>10</v>
      </c>
      <c r="R21" s="51">
        <v>200.5</v>
      </c>
      <c r="S21" s="52">
        <f t="shared" si="4"/>
        <v>58.970588235294116</v>
      </c>
      <c r="T21" s="53">
        <f t="shared" si="5"/>
        <v>10</v>
      </c>
      <c r="U21" s="53"/>
      <c r="V21" s="53"/>
      <c r="W21" s="51">
        <f t="shared" si="6"/>
        <v>596.5</v>
      </c>
      <c r="X21" s="54"/>
      <c r="Y21" s="84">
        <f t="shared" si="7"/>
        <v>58.48</v>
      </c>
      <c r="Z21" s="55" t="s">
        <v>89</v>
      </c>
    </row>
    <row r="22" spans="1:26" s="37" customFormat="1" ht="14.25">
      <c r="A22" s="386" t="s">
        <v>630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8"/>
    </row>
    <row r="23" spans="1:26" s="37" customFormat="1" ht="33" customHeight="1">
      <c r="A23" s="49">
        <f>RANK(Y23,Y$23:Y$27,0)</f>
        <v>1</v>
      </c>
      <c r="B23" s="50"/>
      <c r="C23" s="314" t="s">
        <v>41</v>
      </c>
      <c r="D23" s="86" t="s">
        <v>405</v>
      </c>
      <c r="E23" s="3" t="s">
        <v>406</v>
      </c>
      <c r="F23" s="183" t="s">
        <v>42</v>
      </c>
      <c r="G23" s="87" t="s">
        <v>452</v>
      </c>
      <c r="H23" s="95" t="s">
        <v>453</v>
      </c>
      <c r="I23" s="163" t="s">
        <v>409</v>
      </c>
      <c r="J23" s="91" t="s">
        <v>67</v>
      </c>
      <c r="K23" s="156" t="s">
        <v>65</v>
      </c>
      <c r="L23" s="51">
        <v>230.5</v>
      </c>
      <c r="M23" s="52">
        <f>L23/3.4</f>
        <v>67.79411764705883</v>
      </c>
      <c r="N23" s="53">
        <f>RANK(M23,M$23:M$27,0)</f>
        <v>1</v>
      </c>
      <c r="O23" s="51">
        <v>232.5</v>
      </c>
      <c r="P23" s="52">
        <f>O23/3.4</f>
        <v>68.38235294117648</v>
      </c>
      <c r="Q23" s="53">
        <f>RANK(P23,P$23:P$27,0)</f>
        <v>1</v>
      </c>
      <c r="R23" s="51">
        <v>232.5</v>
      </c>
      <c r="S23" s="52">
        <f>R23/3.4</f>
        <v>68.38235294117648</v>
      </c>
      <c r="T23" s="53">
        <f>RANK(S23,S$23:S$27,0)</f>
        <v>1</v>
      </c>
      <c r="U23" s="53"/>
      <c r="V23" s="53"/>
      <c r="W23" s="51">
        <f>L23+O23+R23</f>
        <v>695.5</v>
      </c>
      <c r="X23" s="54"/>
      <c r="Y23" s="84">
        <f>ROUND(SUM(M23,P23,S23)/3,3)-IF($U23=1,0.5,IF($U23=2,1.5,0))</f>
        <v>68.186</v>
      </c>
      <c r="Z23" s="55" t="s">
        <v>185</v>
      </c>
    </row>
    <row r="24" spans="1:26" s="37" customFormat="1" ht="33" customHeight="1">
      <c r="A24" s="49">
        <f>RANK(Y24,Y$23:Y$27,0)</f>
        <v>2</v>
      </c>
      <c r="B24" s="50"/>
      <c r="C24" s="314" t="s">
        <v>41</v>
      </c>
      <c r="D24" s="86" t="s">
        <v>410</v>
      </c>
      <c r="E24" s="3" t="s">
        <v>411</v>
      </c>
      <c r="F24" s="5">
        <v>2</v>
      </c>
      <c r="G24" s="94" t="s">
        <v>412</v>
      </c>
      <c r="H24" s="154" t="s">
        <v>413</v>
      </c>
      <c r="I24" s="163" t="s">
        <v>414</v>
      </c>
      <c r="J24" s="158" t="s">
        <v>38</v>
      </c>
      <c r="K24" s="156" t="s">
        <v>516</v>
      </c>
      <c r="L24" s="51">
        <v>225.5</v>
      </c>
      <c r="M24" s="52">
        <f>L24/3.4</f>
        <v>66.32352941176471</v>
      </c>
      <c r="N24" s="53">
        <f>RANK(M24,M$23:M$27,0)</f>
        <v>2</v>
      </c>
      <c r="O24" s="51">
        <v>229.5</v>
      </c>
      <c r="P24" s="52">
        <f>O24/3.4</f>
        <v>67.5</v>
      </c>
      <c r="Q24" s="53">
        <f>RANK(P24,P$23:P$27,0)</f>
        <v>2</v>
      </c>
      <c r="R24" s="51">
        <v>221</v>
      </c>
      <c r="S24" s="52">
        <f>R24/3.4</f>
        <v>65</v>
      </c>
      <c r="T24" s="53">
        <f>RANK(S24,S$23:S$27,0)</f>
        <v>3</v>
      </c>
      <c r="U24" s="53"/>
      <c r="V24" s="53"/>
      <c r="W24" s="51">
        <f>L24+O24+R24</f>
        <v>676</v>
      </c>
      <c r="X24" s="54"/>
      <c r="Y24" s="84">
        <f>ROUND(SUM(M24,P24,S24)/3,3)-IF($U24=1,0.5,IF($U24=2,1.5,0))</f>
        <v>66.275</v>
      </c>
      <c r="Z24" s="55" t="s">
        <v>185</v>
      </c>
    </row>
    <row r="25" spans="1:26" s="37" customFormat="1" ht="33" customHeight="1">
      <c r="A25" s="49">
        <f>RANK(Y25,Y$23:Y$27,0)</f>
        <v>3</v>
      </c>
      <c r="B25" s="50"/>
      <c r="C25" s="314" t="s">
        <v>41</v>
      </c>
      <c r="D25" s="89" t="s">
        <v>415</v>
      </c>
      <c r="E25" s="3"/>
      <c r="F25" s="18" t="s">
        <v>42</v>
      </c>
      <c r="G25" s="190" t="s">
        <v>416</v>
      </c>
      <c r="H25" s="219" t="s">
        <v>417</v>
      </c>
      <c r="I25" s="163" t="s">
        <v>418</v>
      </c>
      <c r="J25" s="91" t="s">
        <v>38</v>
      </c>
      <c r="K25" s="156" t="s">
        <v>46</v>
      </c>
      <c r="L25" s="51">
        <v>216.5</v>
      </c>
      <c r="M25" s="52">
        <f>L25/3.4</f>
        <v>63.6764705882353</v>
      </c>
      <c r="N25" s="53">
        <f>RANK(M25,M$23:M$27,0)</f>
        <v>4</v>
      </c>
      <c r="O25" s="51">
        <v>204.5</v>
      </c>
      <c r="P25" s="52">
        <f>O25/3.4</f>
        <v>60.14705882352941</v>
      </c>
      <c r="Q25" s="53">
        <f>RANK(P25,P$23:P$27,0)</f>
        <v>4</v>
      </c>
      <c r="R25" s="51">
        <v>224</v>
      </c>
      <c r="S25" s="52">
        <f>R25/3.4</f>
        <v>65.88235294117648</v>
      </c>
      <c r="T25" s="53">
        <f>RANK(S25,S$23:S$27,0)</f>
        <v>2</v>
      </c>
      <c r="U25" s="53"/>
      <c r="V25" s="53"/>
      <c r="W25" s="51">
        <f>L25+O25+R25</f>
        <v>645</v>
      </c>
      <c r="X25" s="54"/>
      <c r="Y25" s="84">
        <f>ROUND(SUM(M25,P25,S25)/3,3)-IF($U25=1,0.5,IF($U25=2,1.5,0))</f>
        <v>63.235</v>
      </c>
      <c r="Z25" s="55" t="s">
        <v>185</v>
      </c>
    </row>
    <row r="26" spans="1:26" s="37" customFormat="1" ht="33" customHeight="1">
      <c r="A26" s="49">
        <f>RANK(Y26,Y$23:Y$27,0)</f>
        <v>4</v>
      </c>
      <c r="B26" s="50"/>
      <c r="C26" s="314" t="s">
        <v>41</v>
      </c>
      <c r="D26" s="89" t="s">
        <v>221</v>
      </c>
      <c r="E26" s="3" t="s">
        <v>454</v>
      </c>
      <c r="F26" s="222" t="s">
        <v>42</v>
      </c>
      <c r="G26" s="87" t="s">
        <v>222</v>
      </c>
      <c r="H26" s="165" t="s">
        <v>85</v>
      </c>
      <c r="I26" s="163" t="s">
        <v>86</v>
      </c>
      <c r="J26" s="155" t="s">
        <v>87</v>
      </c>
      <c r="K26" s="156" t="s">
        <v>223</v>
      </c>
      <c r="L26" s="51">
        <v>222.5</v>
      </c>
      <c r="M26" s="52">
        <f>L26/3.4</f>
        <v>65.44117647058823</v>
      </c>
      <c r="N26" s="53">
        <f>RANK(M26,M$23:M$27,0)</f>
        <v>3</v>
      </c>
      <c r="O26" s="51">
        <v>206.5</v>
      </c>
      <c r="P26" s="52">
        <f>O26/3.4</f>
        <v>60.73529411764706</v>
      </c>
      <c r="Q26" s="53">
        <f>RANK(P26,P$23:P$27,0)</f>
        <v>3</v>
      </c>
      <c r="R26" s="51">
        <v>213.5</v>
      </c>
      <c r="S26" s="52">
        <f>R26/3.4</f>
        <v>62.794117647058826</v>
      </c>
      <c r="T26" s="53">
        <f>RANK(S26,S$23:S$27,0)</f>
        <v>4</v>
      </c>
      <c r="U26" s="53"/>
      <c r="V26" s="53"/>
      <c r="W26" s="51">
        <f>L26+O26+R26</f>
        <v>642.5</v>
      </c>
      <c r="X26" s="54"/>
      <c r="Y26" s="84">
        <f>ROUND(SUM(M26,P26,S26)/3,3)-IF($U26=1,0.5,IF($U26=2,1.5,0))</f>
        <v>62.99</v>
      </c>
      <c r="Z26" s="55" t="s">
        <v>185</v>
      </c>
    </row>
    <row r="27" spans="1:26" s="37" customFormat="1" ht="33" customHeight="1">
      <c r="A27" s="49">
        <f>RANK(Y27,Y$23:Y$27,0)</f>
        <v>5</v>
      </c>
      <c r="B27" s="50"/>
      <c r="C27" s="314" t="s">
        <v>41</v>
      </c>
      <c r="D27" s="86" t="s">
        <v>405</v>
      </c>
      <c r="E27" s="3" t="s">
        <v>406</v>
      </c>
      <c r="F27" s="183" t="s">
        <v>42</v>
      </c>
      <c r="G27" s="87" t="s">
        <v>407</v>
      </c>
      <c r="H27" s="95" t="s">
        <v>408</v>
      </c>
      <c r="I27" s="163" t="s">
        <v>409</v>
      </c>
      <c r="J27" s="91" t="s">
        <v>67</v>
      </c>
      <c r="K27" s="156" t="s">
        <v>65</v>
      </c>
      <c r="L27" s="51">
        <v>205</v>
      </c>
      <c r="M27" s="52">
        <f>L27/3.4</f>
        <v>60.294117647058826</v>
      </c>
      <c r="N27" s="53">
        <f>RANK(M27,M$23:M$27,0)</f>
        <v>5</v>
      </c>
      <c r="O27" s="51">
        <v>199.5</v>
      </c>
      <c r="P27" s="52">
        <f>O27/3.4</f>
        <v>58.6764705882353</v>
      </c>
      <c r="Q27" s="53">
        <f>RANK(P27,P$23:P$27,0)</f>
        <v>5</v>
      </c>
      <c r="R27" s="51">
        <v>209.5</v>
      </c>
      <c r="S27" s="52">
        <f>R27/3.4</f>
        <v>61.61764705882353</v>
      </c>
      <c r="T27" s="53">
        <f>RANK(S27,S$23:S$27,0)</f>
        <v>5</v>
      </c>
      <c r="U27" s="53"/>
      <c r="V27" s="53"/>
      <c r="W27" s="51">
        <f>L27+O27+R27</f>
        <v>614</v>
      </c>
      <c r="X27" s="54"/>
      <c r="Y27" s="84">
        <f>ROUND(SUM(M27,P27,S27)/3,3)-IF($U27=1,0.5,IF($U27=2,1.5,0))</f>
        <v>60.196</v>
      </c>
      <c r="Z27" s="55" t="s">
        <v>185</v>
      </c>
    </row>
    <row r="28" spans="1:26" s="37" customFormat="1" ht="33" customHeight="1">
      <c r="A28" s="102"/>
      <c r="B28" s="57"/>
      <c r="C28" s="335"/>
      <c r="D28" s="59"/>
      <c r="E28" s="60"/>
      <c r="F28" s="336"/>
      <c r="G28" s="106"/>
      <c r="H28" s="123"/>
      <c r="I28" s="337"/>
      <c r="J28" s="107"/>
      <c r="K28" s="328"/>
      <c r="L28" s="109"/>
      <c r="M28" s="110"/>
      <c r="N28" s="111"/>
      <c r="O28" s="109"/>
      <c r="P28" s="110"/>
      <c r="Q28" s="111"/>
      <c r="R28" s="109"/>
      <c r="S28" s="110"/>
      <c r="T28" s="111"/>
      <c r="U28" s="111"/>
      <c r="V28" s="111"/>
      <c r="W28" s="109"/>
      <c r="X28" s="112"/>
      <c r="Y28" s="67"/>
      <c r="Z28" s="113"/>
    </row>
    <row r="29" spans="1:25" ht="39" customHeight="1">
      <c r="A29" s="1"/>
      <c r="B29" s="1"/>
      <c r="C29" s="1"/>
      <c r="D29" s="1" t="s">
        <v>13</v>
      </c>
      <c r="E29" s="1"/>
      <c r="F29" s="1"/>
      <c r="G29" s="1"/>
      <c r="H29" s="1"/>
      <c r="I29" s="1" t="s">
        <v>281</v>
      </c>
      <c r="J29" s="1"/>
      <c r="K29" s="70"/>
      <c r="L29" s="71"/>
      <c r="M29" s="70"/>
      <c r="N29" s="1"/>
      <c r="O29" s="72"/>
      <c r="P29" s="73"/>
      <c r="Q29" s="1"/>
      <c r="R29" s="72"/>
      <c r="S29" s="73"/>
      <c r="T29" s="1"/>
      <c r="U29" s="1"/>
      <c r="V29" s="1"/>
      <c r="W29" s="1"/>
      <c r="X29" s="1"/>
      <c r="Y29" s="73"/>
    </row>
    <row r="30" spans="1:25" ht="39" customHeight="1">
      <c r="A30" s="1"/>
      <c r="B30" s="1"/>
      <c r="C30" s="1"/>
      <c r="D30" s="1" t="s">
        <v>14</v>
      </c>
      <c r="E30" s="1"/>
      <c r="F30" s="1"/>
      <c r="G30" s="1"/>
      <c r="H30" s="1"/>
      <c r="I30" s="1" t="s">
        <v>117</v>
      </c>
      <c r="J30" s="1"/>
      <c r="K30" s="70"/>
      <c r="L30" s="71"/>
      <c r="M30" s="74"/>
      <c r="O30" s="72"/>
      <c r="P30" s="73"/>
      <c r="Q30" s="1"/>
      <c r="R30" s="72"/>
      <c r="S30" s="73"/>
      <c r="T30" s="1"/>
      <c r="U30" s="1"/>
      <c r="V30" s="1"/>
      <c r="W30" s="1"/>
      <c r="X30" s="1"/>
      <c r="Y30" s="73"/>
    </row>
    <row r="31" spans="11:13" ht="12.75">
      <c r="K31" s="70"/>
      <c r="L31" s="71"/>
      <c r="M31" s="70"/>
    </row>
    <row r="32" spans="11:13" ht="12.75">
      <c r="K32" s="70"/>
      <c r="L32" s="71"/>
      <c r="M32" s="70"/>
    </row>
  </sheetData>
  <sheetProtection/>
  <protectedRanges>
    <protectedRange sqref="J19" name="Диапазон1_3_1_1_1_1_1_9_1_1_1_1_1_2"/>
  </protectedRanges>
  <mergeCells count="27"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A11:Z11"/>
    <mergeCell ref="A22:Z22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75" zoomScaleNormal="50" zoomScaleSheetLayoutView="75" zoomScalePageLayoutView="0" workbookViewId="0" topLeftCell="A2">
      <selection activeCell="S22" sqref="S22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6.14062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1.0039062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26" width="9.140625" style="38" customWidth="1"/>
    <col min="27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0" customHeight="1">
      <c r="A2" s="361" t="s">
        <v>313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523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6" customFormat="1" ht="12.75">
      <c r="A6" s="365" t="s">
        <v>456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6" ht="18.75" customHeight="1">
      <c r="A7" s="365" t="s">
        <v>631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5" ht="18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</row>
    <row r="9" spans="1:23" s="36" customFormat="1" ht="12.75">
      <c r="A9" s="169" t="s">
        <v>124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255" t="s">
        <v>437</v>
      </c>
      <c r="W9" s="6"/>
    </row>
    <row r="10" spans="1:26" s="45" customFormat="1" ht="19.5" customHeight="1">
      <c r="A10" s="367" t="s">
        <v>31</v>
      </c>
      <c r="B10" s="368" t="s">
        <v>3</v>
      </c>
      <c r="C10" s="369" t="s">
        <v>69</v>
      </c>
      <c r="D10" s="371" t="s">
        <v>18</v>
      </c>
      <c r="E10" s="371" t="s">
        <v>6</v>
      </c>
      <c r="F10" s="367" t="s">
        <v>7</v>
      </c>
      <c r="G10" s="371" t="s">
        <v>19</v>
      </c>
      <c r="H10" s="371" t="s">
        <v>6</v>
      </c>
      <c r="I10" s="371" t="s">
        <v>9</v>
      </c>
      <c r="J10" s="274"/>
      <c r="K10" s="371" t="s">
        <v>11</v>
      </c>
      <c r="L10" s="366" t="s">
        <v>20</v>
      </c>
      <c r="M10" s="366"/>
      <c r="N10" s="366"/>
      <c r="O10" s="366" t="s">
        <v>21</v>
      </c>
      <c r="P10" s="366"/>
      <c r="Q10" s="366"/>
      <c r="R10" s="366" t="s">
        <v>22</v>
      </c>
      <c r="S10" s="366"/>
      <c r="T10" s="366"/>
      <c r="U10" s="373" t="s">
        <v>23</v>
      </c>
      <c r="V10" s="369" t="s">
        <v>24</v>
      </c>
      <c r="W10" s="367" t="s">
        <v>25</v>
      </c>
      <c r="X10" s="368" t="s">
        <v>26</v>
      </c>
      <c r="Y10" s="372" t="s">
        <v>27</v>
      </c>
      <c r="Z10" s="372" t="s">
        <v>28</v>
      </c>
    </row>
    <row r="11" spans="1:26" s="45" customFormat="1" ht="39.75" customHeight="1">
      <c r="A11" s="367"/>
      <c r="B11" s="368"/>
      <c r="C11" s="370"/>
      <c r="D11" s="371"/>
      <c r="E11" s="371"/>
      <c r="F11" s="367"/>
      <c r="G11" s="371"/>
      <c r="H11" s="371"/>
      <c r="I11" s="371"/>
      <c r="J11" s="274"/>
      <c r="K11" s="371"/>
      <c r="L11" s="46" t="s">
        <v>29</v>
      </c>
      <c r="M11" s="47" t="s">
        <v>30</v>
      </c>
      <c r="N11" s="48" t="s">
        <v>31</v>
      </c>
      <c r="O11" s="46" t="s">
        <v>29</v>
      </c>
      <c r="P11" s="47" t="s">
        <v>30</v>
      </c>
      <c r="Q11" s="48" t="s">
        <v>31</v>
      </c>
      <c r="R11" s="46" t="s">
        <v>29</v>
      </c>
      <c r="S11" s="47" t="s">
        <v>30</v>
      </c>
      <c r="T11" s="48" t="s">
        <v>31</v>
      </c>
      <c r="U11" s="374"/>
      <c r="V11" s="370"/>
      <c r="W11" s="367"/>
      <c r="X11" s="368"/>
      <c r="Y11" s="372"/>
      <c r="Z11" s="372"/>
    </row>
    <row r="12" spans="1:26" s="37" customFormat="1" ht="33" customHeight="1">
      <c r="A12" s="49">
        <f>RANK(Y12,Y$12:Y$12,0)</f>
        <v>1</v>
      </c>
      <c r="B12" s="50"/>
      <c r="C12" s="141"/>
      <c r="D12" s="86" t="s">
        <v>316</v>
      </c>
      <c r="E12" s="3" t="s">
        <v>317</v>
      </c>
      <c r="F12" s="5" t="s">
        <v>32</v>
      </c>
      <c r="G12" s="264" t="s">
        <v>318</v>
      </c>
      <c r="H12" s="219" t="s">
        <v>319</v>
      </c>
      <c r="I12" s="156" t="s">
        <v>50</v>
      </c>
      <c r="J12" s="155" t="s">
        <v>287</v>
      </c>
      <c r="K12" s="88" t="s">
        <v>233</v>
      </c>
      <c r="L12" s="51">
        <v>240.5</v>
      </c>
      <c r="M12" s="52">
        <f>L12/3.6</f>
        <v>66.80555555555556</v>
      </c>
      <c r="N12" s="53">
        <f>RANK(M12,M$12:M$12,0)</f>
        <v>1</v>
      </c>
      <c r="O12" s="51">
        <v>236.5</v>
      </c>
      <c r="P12" s="52">
        <f>O12/3.6</f>
        <v>65.69444444444444</v>
      </c>
      <c r="Q12" s="53">
        <f>RANK(P12,P$12:P$12,0)</f>
        <v>1</v>
      </c>
      <c r="R12" s="51">
        <v>246.5</v>
      </c>
      <c r="S12" s="52">
        <f>R12/3.6</f>
        <v>68.47222222222221</v>
      </c>
      <c r="T12" s="53">
        <f>RANK(S12,S$12:S$12,0)</f>
        <v>1</v>
      </c>
      <c r="U12" s="53"/>
      <c r="V12" s="53"/>
      <c r="W12" s="51">
        <f>L12+O12+R12</f>
        <v>723.5</v>
      </c>
      <c r="X12" s="54"/>
      <c r="Y12" s="84">
        <f>ROUND(SUM(M12,P12,S12)/3,3)-IF($U12=1,0.5,IF($U12=2,1.5,0))</f>
        <v>66.991</v>
      </c>
      <c r="Z12" s="55" t="s">
        <v>185</v>
      </c>
    </row>
    <row r="13" spans="1:25" s="37" customFormat="1" ht="22.5" customHeight="1">
      <c r="A13" s="56"/>
      <c r="B13" s="57"/>
      <c r="C13" s="58"/>
      <c r="D13" s="59"/>
      <c r="E13" s="60"/>
      <c r="F13" s="61"/>
      <c r="G13" s="62"/>
      <c r="H13" s="63"/>
      <c r="I13" s="64"/>
      <c r="J13" s="65"/>
      <c r="K13" s="64"/>
      <c r="L13" s="66"/>
      <c r="M13" s="67"/>
      <c r="N13" s="68"/>
      <c r="O13" s="66"/>
      <c r="P13" s="67"/>
      <c r="Q13" s="68"/>
      <c r="R13" s="66"/>
      <c r="S13" s="67"/>
      <c r="T13" s="68"/>
      <c r="U13" s="68"/>
      <c r="V13" s="68"/>
      <c r="W13" s="66"/>
      <c r="X13" s="69"/>
      <c r="Y13" s="67"/>
    </row>
    <row r="14" spans="1:25" ht="30" customHeight="1">
      <c r="A14" s="1"/>
      <c r="B14" s="1"/>
      <c r="C14" s="1"/>
      <c r="D14" s="1" t="s">
        <v>13</v>
      </c>
      <c r="E14" s="1"/>
      <c r="F14" s="1"/>
      <c r="G14" s="1"/>
      <c r="H14" s="1"/>
      <c r="I14" s="1" t="s">
        <v>281</v>
      </c>
      <c r="J14" s="1"/>
      <c r="K14" s="70"/>
      <c r="L14" s="71"/>
      <c r="M14" s="70"/>
      <c r="N14" s="1"/>
      <c r="O14" s="72"/>
      <c r="P14" s="73"/>
      <c r="Q14" s="1"/>
      <c r="R14" s="72"/>
      <c r="S14" s="73"/>
      <c r="T14" s="1"/>
      <c r="U14" s="1"/>
      <c r="V14" s="1"/>
      <c r="W14" s="1"/>
      <c r="X14" s="1"/>
      <c r="Y14" s="73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117</v>
      </c>
      <c r="J15" s="1"/>
      <c r="K15" s="70"/>
      <c r="L15" s="71"/>
      <c r="M15" s="74"/>
      <c r="O15" s="72"/>
      <c r="P15" s="73"/>
      <c r="Q15" s="1"/>
      <c r="R15" s="72"/>
      <c r="S15" s="73"/>
      <c r="T15" s="1"/>
      <c r="U15" s="1"/>
      <c r="V15" s="1"/>
      <c r="W15" s="1"/>
      <c r="X15" s="1"/>
      <c r="Y15" s="73"/>
    </row>
    <row r="16" spans="11:13" ht="12.75">
      <c r="K16" s="70"/>
      <c r="L16" s="71"/>
      <c r="M16" s="70"/>
    </row>
    <row r="17" spans="11:13" ht="12.75">
      <c r="K17" s="70"/>
      <c r="L17" s="71"/>
      <c r="M17" s="70"/>
    </row>
  </sheetData>
  <sheetProtection/>
  <protectedRanges>
    <protectedRange sqref="K12" name="Диапазон1_3_1_1_3_11_1_1_3_1_3_1_1_1_1_3_2_1"/>
  </protectedRanges>
  <mergeCells count="25">
    <mergeCell ref="A10:A11"/>
    <mergeCell ref="W10:W11"/>
    <mergeCell ref="X10:X11"/>
    <mergeCell ref="F10:F11"/>
    <mergeCell ref="G10:G11"/>
    <mergeCell ref="H10:H11"/>
    <mergeCell ref="I10:I11"/>
    <mergeCell ref="K10:K11"/>
    <mergeCell ref="L10:N10"/>
    <mergeCell ref="B10:B11"/>
    <mergeCell ref="C10:C11"/>
    <mergeCell ref="D10:D11"/>
    <mergeCell ref="E10:E11"/>
    <mergeCell ref="A2:Z2"/>
    <mergeCell ref="A3:Z3"/>
    <mergeCell ref="A4:Z4"/>
    <mergeCell ref="A5:Z5"/>
    <mergeCell ref="A7:Z7"/>
    <mergeCell ref="Y10:Y11"/>
    <mergeCell ref="Z10:Z11"/>
    <mergeCell ref="A6:Z6"/>
    <mergeCell ref="O10:Q10"/>
    <mergeCell ref="R10:T10"/>
    <mergeCell ref="U10:U11"/>
    <mergeCell ref="V10:V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80" zoomScaleSheetLayoutView="80" zoomScalePageLayoutView="0" workbookViewId="0" topLeftCell="A1">
      <selection activeCell="L15" sqref="L15"/>
    </sheetView>
  </sheetViews>
  <sheetFormatPr defaultColWidth="9.140625" defaultRowHeight="15"/>
  <cols>
    <col min="1" max="1" width="3.7109375" style="198" customWidth="1"/>
    <col min="2" max="2" width="4.7109375" style="198" hidden="1" customWidth="1"/>
    <col min="3" max="3" width="16.00390625" style="198" customWidth="1"/>
    <col min="4" max="4" width="9.140625" style="198" hidden="1" customWidth="1"/>
    <col min="5" max="5" width="6.00390625" style="198" customWidth="1"/>
    <col min="6" max="6" width="27.7109375" style="198" customWidth="1"/>
    <col min="7" max="7" width="9.57421875" style="198" customWidth="1"/>
    <col min="8" max="8" width="14.57421875" style="198" customWidth="1"/>
    <col min="9" max="9" width="14.57421875" style="198" hidden="1" customWidth="1"/>
    <col min="10" max="10" width="19.57421875" style="198" customWidth="1"/>
    <col min="11" max="12" width="6.57421875" style="198" customWidth="1"/>
    <col min="13" max="13" width="9.57421875" style="198" customWidth="1"/>
    <col min="14" max="14" width="3.00390625" style="198" customWidth="1"/>
    <col min="15" max="16" width="6.7109375" style="198" customWidth="1"/>
    <col min="17" max="17" width="9.8515625" style="198" customWidth="1"/>
    <col min="18" max="18" width="2.8515625" style="198" customWidth="1"/>
    <col min="19" max="20" width="6.57421875" style="198" customWidth="1"/>
    <col min="21" max="21" width="9.57421875" style="198" customWidth="1"/>
    <col min="22" max="22" width="3.00390625" style="198" customWidth="1"/>
    <col min="23" max="24" width="7.28125" style="198" customWidth="1"/>
    <col min="25" max="25" width="5.421875" style="198" hidden="1" customWidth="1"/>
    <col min="26" max="26" width="10.57421875" style="198" customWidth="1"/>
    <col min="27" max="16384" width="9.140625" style="198" customWidth="1"/>
  </cols>
  <sheetData>
    <row r="1" spans="1:26" ht="38.25" customHeight="1">
      <c r="A1" s="392" t="s">
        <v>313</v>
      </c>
      <c r="B1" s="392"/>
      <c r="C1" s="392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1:26" s="284" customFormat="1" ht="15.75" customHeight="1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</row>
    <row r="3" spans="1:26" s="285" customFormat="1" ht="15.75" customHeight="1">
      <c r="A3" s="395" t="s">
        <v>17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</row>
    <row r="4" spans="1:26" s="286" customFormat="1" ht="15.75" customHeight="1">
      <c r="A4" s="396" t="s">
        <v>465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</row>
    <row r="5" spans="1:26" s="286" customFormat="1" ht="15.75" customHeigh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</row>
    <row r="6" spans="1:26" ht="15" customHeight="1">
      <c r="A6" s="397" t="s">
        <v>632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</row>
    <row r="7" spans="1:26" ht="1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</row>
    <row r="8" spans="1:26" s="175" customFormat="1" ht="15" customHeight="1">
      <c r="A8" s="6" t="s">
        <v>114</v>
      </c>
      <c r="B8" s="170"/>
      <c r="C8" s="171"/>
      <c r="D8" s="171"/>
      <c r="E8" s="171"/>
      <c r="F8" s="171"/>
      <c r="G8" s="171"/>
      <c r="H8" s="172"/>
      <c r="I8" s="172"/>
      <c r="J8" s="170"/>
      <c r="X8" s="255" t="s">
        <v>455</v>
      </c>
      <c r="Z8" s="177"/>
    </row>
    <row r="9" spans="1:26" s="289" customFormat="1" ht="19.5" customHeight="1">
      <c r="A9" s="398" t="s">
        <v>31</v>
      </c>
      <c r="B9" s="399" t="s">
        <v>3</v>
      </c>
      <c r="C9" s="390" t="s">
        <v>18</v>
      </c>
      <c r="D9" s="390" t="s">
        <v>6</v>
      </c>
      <c r="E9" s="398" t="s">
        <v>7</v>
      </c>
      <c r="F9" s="390" t="s">
        <v>19</v>
      </c>
      <c r="G9" s="390" t="s">
        <v>6</v>
      </c>
      <c r="H9" s="390" t="s">
        <v>9</v>
      </c>
      <c r="I9" s="288"/>
      <c r="J9" s="390" t="s">
        <v>11</v>
      </c>
      <c r="K9" s="391" t="s">
        <v>20</v>
      </c>
      <c r="L9" s="391"/>
      <c r="M9" s="391"/>
      <c r="N9" s="391"/>
      <c r="O9" s="391" t="s">
        <v>466</v>
      </c>
      <c r="P9" s="391"/>
      <c r="Q9" s="391"/>
      <c r="R9" s="391"/>
      <c r="S9" s="391" t="s">
        <v>22</v>
      </c>
      <c r="T9" s="391"/>
      <c r="U9" s="391"/>
      <c r="V9" s="391"/>
      <c r="W9" s="400" t="s">
        <v>467</v>
      </c>
      <c r="X9" s="400"/>
      <c r="Y9" s="401" t="s">
        <v>468</v>
      </c>
      <c r="Z9" s="401" t="s">
        <v>27</v>
      </c>
    </row>
    <row r="10" spans="1:26" s="289" customFormat="1" ht="39.75" customHeight="1">
      <c r="A10" s="398"/>
      <c r="B10" s="399"/>
      <c r="C10" s="390"/>
      <c r="D10" s="390"/>
      <c r="E10" s="398"/>
      <c r="F10" s="390"/>
      <c r="G10" s="390"/>
      <c r="H10" s="390"/>
      <c r="I10" s="288"/>
      <c r="J10" s="390"/>
      <c r="K10" s="290" t="s">
        <v>469</v>
      </c>
      <c r="L10" s="290" t="s">
        <v>470</v>
      </c>
      <c r="M10" s="291" t="s">
        <v>30</v>
      </c>
      <c r="N10" s="290" t="s">
        <v>31</v>
      </c>
      <c r="O10" s="290" t="s">
        <v>469</v>
      </c>
      <c r="P10" s="290" t="s">
        <v>470</v>
      </c>
      <c r="Q10" s="291" t="s">
        <v>30</v>
      </c>
      <c r="R10" s="290" t="s">
        <v>31</v>
      </c>
      <c r="S10" s="290" t="s">
        <v>469</v>
      </c>
      <c r="T10" s="290" t="s">
        <v>470</v>
      </c>
      <c r="U10" s="291" t="s">
        <v>30</v>
      </c>
      <c r="V10" s="290" t="s">
        <v>31</v>
      </c>
      <c r="W10" s="290" t="s">
        <v>469</v>
      </c>
      <c r="X10" s="290" t="s">
        <v>470</v>
      </c>
      <c r="Y10" s="401"/>
      <c r="Z10" s="401"/>
    </row>
    <row r="11" spans="1:26" s="298" customFormat="1" ht="40.5" customHeight="1">
      <c r="A11" s="292">
        <f>RANK(Z11,Z$11:Z$13,0)</f>
        <v>1</v>
      </c>
      <c r="B11" s="293"/>
      <c r="C11" s="89" t="s">
        <v>327</v>
      </c>
      <c r="D11" s="3" t="s">
        <v>328</v>
      </c>
      <c r="E11" s="18" t="s">
        <v>63</v>
      </c>
      <c r="F11" s="87" t="s">
        <v>329</v>
      </c>
      <c r="G11" s="165" t="s">
        <v>330</v>
      </c>
      <c r="H11" s="156" t="s">
        <v>50</v>
      </c>
      <c r="I11" s="155" t="s">
        <v>287</v>
      </c>
      <c r="J11" s="88" t="s">
        <v>233</v>
      </c>
      <c r="K11" s="294">
        <v>73.5</v>
      </c>
      <c r="L11" s="294">
        <v>75</v>
      </c>
      <c r="M11" s="297">
        <f>(K11+L11)/2</f>
        <v>74.25</v>
      </c>
      <c r="N11" s="295">
        <f>RANK(M11,M$11:M$13,0)</f>
        <v>1</v>
      </c>
      <c r="O11" s="294">
        <v>69.75</v>
      </c>
      <c r="P11" s="294">
        <v>73</v>
      </c>
      <c r="Q11" s="297">
        <f>(O11+P11)/2</f>
        <v>71.375</v>
      </c>
      <c r="R11" s="295">
        <f>RANK(Q11,Q$11:Q$13,0)</f>
        <v>1</v>
      </c>
      <c r="S11" s="294">
        <v>73.25</v>
      </c>
      <c r="T11" s="294">
        <v>77</v>
      </c>
      <c r="U11" s="297">
        <f>(S11+T11)/2</f>
        <v>75.125</v>
      </c>
      <c r="V11" s="295">
        <f>RANK(U11,U$11:U$13,0)</f>
        <v>1</v>
      </c>
      <c r="W11" s="294">
        <f aca="true" t="shared" si="0" ref="W11:X13">(K11+O11+S11)/3</f>
        <v>72.16666666666667</v>
      </c>
      <c r="X11" s="294">
        <f t="shared" si="0"/>
        <v>75</v>
      </c>
      <c r="Y11" s="296"/>
      <c r="Z11" s="297">
        <f>(W11+X11)/2</f>
        <v>73.58333333333334</v>
      </c>
    </row>
    <row r="12" spans="1:26" s="298" customFormat="1" ht="40.5" customHeight="1">
      <c r="A12" s="292">
        <f>RANK(Z12,Z$11:Z$13,0)</f>
        <v>2</v>
      </c>
      <c r="B12" s="293"/>
      <c r="C12" s="86" t="s">
        <v>257</v>
      </c>
      <c r="D12" s="3" t="s">
        <v>258</v>
      </c>
      <c r="E12" s="5" t="s">
        <v>32</v>
      </c>
      <c r="F12" s="94" t="s">
        <v>325</v>
      </c>
      <c r="G12" s="90" t="s">
        <v>326</v>
      </c>
      <c r="H12" s="159"/>
      <c r="I12" s="159" t="s">
        <v>262</v>
      </c>
      <c r="J12" s="88" t="s">
        <v>233</v>
      </c>
      <c r="K12" s="294">
        <v>67.25</v>
      </c>
      <c r="L12" s="294">
        <v>68</v>
      </c>
      <c r="M12" s="297">
        <f>(K12+L12)/2</f>
        <v>67.625</v>
      </c>
      <c r="N12" s="295">
        <f>RANK(M12,M$11:M$13,0)</f>
        <v>2</v>
      </c>
      <c r="O12" s="294">
        <v>67.75</v>
      </c>
      <c r="P12" s="294">
        <v>71</v>
      </c>
      <c r="Q12" s="297">
        <f>(O12+P12)/2</f>
        <v>69.375</v>
      </c>
      <c r="R12" s="295">
        <f>RANK(Q12,Q$11:Q$13,0)</f>
        <v>2</v>
      </c>
      <c r="S12" s="294">
        <v>66.75</v>
      </c>
      <c r="T12" s="294">
        <v>69</v>
      </c>
      <c r="U12" s="297">
        <f>(S12+T12)/2</f>
        <v>67.875</v>
      </c>
      <c r="V12" s="295">
        <f>RANK(U12,U$11:U$13,0)</f>
        <v>2</v>
      </c>
      <c r="W12" s="294">
        <f>(K12+O12+S12)/3</f>
        <v>67.25</v>
      </c>
      <c r="X12" s="294">
        <f>(L12+P12+T12)/3</f>
        <v>69.33333333333333</v>
      </c>
      <c r="Y12" s="296"/>
      <c r="Z12" s="297">
        <f>(W12+X12)/2</f>
        <v>68.29166666666666</v>
      </c>
    </row>
    <row r="13" spans="1:26" s="298" customFormat="1" ht="40.5" customHeight="1">
      <c r="A13" s="292">
        <f>RANK(Z13,Z$11:Z$13,0)</f>
        <v>3</v>
      </c>
      <c r="B13" s="293"/>
      <c r="C13" s="261" t="s">
        <v>263</v>
      </c>
      <c r="D13" s="3" t="s">
        <v>156</v>
      </c>
      <c r="E13" s="315" t="s">
        <v>32</v>
      </c>
      <c r="F13" s="217" t="s">
        <v>314</v>
      </c>
      <c r="G13" s="262" t="s">
        <v>315</v>
      </c>
      <c r="H13" s="155" t="s">
        <v>159</v>
      </c>
      <c r="I13" s="218" t="s">
        <v>62</v>
      </c>
      <c r="J13" s="88" t="s">
        <v>160</v>
      </c>
      <c r="K13" s="294">
        <v>58.5</v>
      </c>
      <c r="L13" s="294">
        <v>60</v>
      </c>
      <c r="M13" s="297">
        <f>(K13+L13)/2</f>
        <v>59.25</v>
      </c>
      <c r="N13" s="295">
        <f>RANK(M13,M$11:M$13,0)</f>
        <v>3</v>
      </c>
      <c r="O13" s="294">
        <v>57</v>
      </c>
      <c r="P13" s="294">
        <v>62</v>
      </c>
      <c r="Q13" s="297">
        <f>(O13+P13)/2</f>
        <v>59.5</v>
      </c>
      <c r="R13" s="295">
        <f>RANK(Q13,Q$11:Q$13,0)</f>
        <v>3</v>
      </c>
      <c r="S13" s="294">
        <v>51.5</v>
      </c>
      <c r="T13" s="294">
        <v>60</v>
      </c>
      <c r="U13" s="297">
        <f>(S13+T13)/2</f>
        <v>55.75</v>
      </c>
      <c r="V13" s="295">
        <f>RANK(U13,U$11:U$13,0)</f>
        <v>3</v>
      </c>
      <c r="W13" s="294">
        <f t="shared" si="0"/>
        <v>55.666666666666664</v>
      </c>
      <c r="X13" s="294">
        <f t="shared" si="0"/>
        <v>60.666666666666664</v>
      </c>
      <c r="Y13" s="296"/>
      <c r="Z13" s="297">
        <f>(W13+X13)/2</f>
        <v>58.166666666666664</v>
      </c>
    </row>
    <row r="14" spans="1:26" s="312" customFormat="1" ht="39" customHeight="1">
      <c r="A14" s="299"/>
      <c r="B14" s="300"/>
      <c r="C14" s="301"/>
      <c r="D14" s="302"/>
      <c r="E14" s="303"/>
      <c r="F14" s="304"/>
      <c r="G14" s="305"/>
      <c r="H14" s="306"/>
      <c r="I14" s="306"/>
      <c r="J14" s="307"/>
      <c r="K14" s="308"/>
      <c r="L14" s="308"/>
      <c r="M14" s="309"/>
      <c r="N14" s="310"/>
      <c r="O14" s="308"/>
      <c r="P14" s="308"/>
      <c r="Q14" s="309"/>
      <c r="R14" s="310"/>
      <c r="S14" s="308"/>
      <c r="T14" s="308"/>
      <c r="U14" s="309"/>
      <c r="V14" s="310"/>
      <c r="W14" s="308"/>
      <c r="X14" s="308"/>
      <c r="Y14" s="308"/>
      <c r="Z14" s="311"/>
    </row>
    <row r="15" spans="1:26" ht="19.5" customHeight="1">
      <c r="A15" s="168"/>
      <c r="B15" s="168"/>
      <c r="C15" s="313" t="s">
        <v>13</v>
      </c>
      <c r="D15" s="313"/>
      <c r="E15" s="313"/>
      <c r="F15" s="313"/>
      <c r="G15" s="313"/>
      <c r="H15" s="168" t="s">
        <v>281</v>
      </c>
      <c r="I15" s="168"/>
      <c r="J15" s="313"/>
      <c r="K15" s="168"/>
      <c r="L15" s="168"/>
      <c r="M15" s="168"/>
      <c r="N15" s="168"/>
      <c r="O15" s="168"/>
      <c r="P15" s="168"/>
      <c r="Q15" s="168"/>
      <c r="R15" s="168"/>
      <c r="S15" s="313"/>
      <c r="T15" s="168"/>
      <c r="U15" s="168"/>
      <c r="V15" s="168"/>
      <c r="W15" s="168"/>
      <c r="X15" s="168"/>
      <c r="Y15" s="168"/>
      <c r="Z15" s="168"/>
    </row>
    <row r="16" spans="1:26" ht="19.5" customHeight="1">
      <c r="A16" s="168"/>
      <c r="B16" s="168"/>
      <c r="C16" s="313"/>
      <c r="D16" s="313"/>
      <c r="E16" s="313"/>
      <c r="F16" s="313"/>
      <c r="G16" s="313"/>
      <c r="H16" s="168"/>
      <c r="I16" s="168"/>
      <c r="J16" s="313"/>
      <c r="K16" s="168"/>
      <c r="L16" s="168"/>
      <c r="M16" s="168"/>
      <c r="N16" s="168"/>
      <c r="O16" s="168"/>
      <c r="P16" s="168"/>
      <c r="Q16" s="168"/>
      <c r="R16" s="168"/>
      <c r="S16" s="313"/>
      <c r="T16" s="168"/>
      <c r="U16" s="168"/>
      <c r="V16" s="168"/>
      <c r="W16" s="168"/>
      <c r="X16" s="168"/>
      <c r="Y16" s="168"/>
      <c r="Z16" s="168"/>
    </row>
    <row r="17" spans="1:26" ht="19.5" customHeight="1">
      <c r="A17" s="168"/>
      <c r="B17" s="168"/>
      <c r="C17" s="168" t="s">
        <v>14</v>
      </c>
      <c r="D17" s="168"/>
      <c r="E17" s="168"/>
      <c r="F17" s="168"/>
      <c r="G17" s="168"/>
      <c r="H17" s="168" t="s">
        <v>117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</sheetData>
  <sheetProtection/>
  <mergeCells count="21">
    <mergeCell ref="F9:F10"/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W9:X9"/>
    <mergeCell ref="Y9:Y10"/>
    <mergeCell ref="Z9:Z10"/>
    <mergeCell ref="G9:G10"/>
    <mergeCell ref="H9:H10"/>
    <mergeCell ref="J9:J10"/>
    <mergeCell ref="K9:N9"/>
    <mergeCell ref="O9:R9"/>
    <mergeCell ref="S9:V9"/>
  </mergeCells>
  <printOptions/>
  <pageMargins left="0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80" zoomScaleSheetLayoutView="80" zoomScalePageLayoutView="0" workbookViewId="0" topLeftCell="A4">
      <selection activeCell="M11" sqref="M11"/>
    </sheetView>
  </sheetViews>
  <sheetFormatPr defaultColWidth="9.140625" defaultRowHeight="15"/>
  <cols>
    <col min="1" max="1" width="3.7109375" style="198" customWidth="1"/>
    <col min="2" max="2" width="4.7109375" style="198" hidden="1" customWidth="1"/>
    <col min="3" max="3" width="17.28125" style="198" customWidth="1"/>
    <col min="4" max="4" width="9.140625" style="198" hidden="1" customWidth="1"/>
    <col min="5" max="5" width="6.00390625" style="198" customWidth="1"/>
    <col min="6" max="6" width="26.7109375" style="198" customWidth="1"/>
    <col min="7" max="7" width="9.57421875" style="198" customWidth="1"/>
    <col min="8" max="8" width="15.8515625" style="198" customWidth="1"/>
    <col min="9" max="9" width="14.57421875" style="198" hidden="1" customWidth="1"/>
    <col min="10" max="10" width="18.57421875" style="198" customWidth="1"/>
    <col min="11" max="12" width="6.57421875" style="198" customWidth="1"/>
    <col min="13" max="13" width="9.8515625" style="198" customWidth="1"/>
    <col min="14" max="14" width="3.00390625" style="198" customWidth="1"/>
    <col min="15" max="16" width="6.7109375" style="198" customWidth="1"/>
    <col min="17" max="17" width="9.140625" style="198" customWidth="1"/>
    <col min="18" max="18" width="2.8515625" style="198" customWidth="1"/>
    <col min="19" max="20" width="6.57421875" style="198" customWidth="1"/>
    <col min="21" max="21" width="9.57421875" style="198" customWidth="1"/>
    <col min="22" max="22" width="3.00390625" style="198" customWidth="1"/>
    <col min="23" max="24" width="7.28125" style="198" customWidth="1"/>
    <col min="25" max="25" width="5.421875" style="198" hidden="1" customWidth="1"/>
    <col min="26" max="26" width="10.57421875" style="198" customWidth="1"/>
    <col min="27" max="16384" width="9.140625" style="198" customWidth="1"/>
  </cols>
  <sheetData>
    <row r="1" spans="1:26" ht="38.25" customHeight="1">
      <c r="A1" s="392" t="s">
        <v>282</v>
      </c>
      <c r="B1" s="392"/>
      <c r="C1" s="392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1:26" s="284" customFormat="1" ht="15.75" customHeight="1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</row>
    <row r="3" spans="1:26" s="285" customFormat="1" ht="15.75" customHeight="1">
      <c r="A3" s="395" t="s">
        <v>17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</row>
    <row r="4" spans="1:26" s="286" customFormat="1" ht="15.75" customHeight="1">
      <c r="A4" s="396" t="s">
        <v>487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</row>
    <row r="5" spans="1:26" s="286" customFormat="1" ht="15.75" customHeigh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</row>
    <row r="6" spans="1:26" ht="15" customHeight="1">
      <c r="A6" s="397" t="s">
        <v>636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</row>
    <row r="7" spans="1:26" ht="1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</row>
    <row r="8" spans="1:26" s="175" customFormat="1" ht="15" customHeight="1">
      <c r="A8" s="6" t="s">
        <v>114</v>
      </c>
      <c r="B8" s="170"/>
      <c r="C8" s="171"/>
      <c r="D8" s="171"/>
      <c r="E8" s="171"/>
      <c r="F8" s="171"/>
      <c r="G8" s="171"/>
      <c r="H8" s="172"/>
      <c r="I8" s="172"/>
      <c r="J8" s="170"/>
      <c r="X8" s="255" t="s">
        <v>455</v>
      </c>
      <c r="Z8" s="177"/>
    </row>
    <row r="9" spans="1:26" s="289" customFormat="1" ht="19.5" customHeight="1">
      <c r="A9" s="398" t="s">
        <v>31</v>
      </c>
      <c r="B9" s="399" t="s">
        <v>3</v>
      </c>
      <c r="C9" s="390" t="s">
        <v>18</v>
      </c>
      <c r="D9" s="390" t="s">
        <v>6</v>
      </c>
      <c r="E9" s="398" t="s">
        <v>7</v>
      </c>
      <c r="F9" s="390" t="s">
        <v>19</v>
      </c>
      <c r="G9" s="390" t="s">
        <v>6</v>
      </c>
      <c r="H9" s="390" t="s">
        <v>9</v>
      </c>
      <c r="I9" s="288"/>
      <c r="J9" s="390" t="s">
        <v>11</v>
      </c>
      <c r="K9" s="391" t="s">
        <v>20</v>
      </c>
      <c r="L9" s="391"/>
      <c r="M9" s="391"/>
      <c r="N9" s="391"/>
      <c r="O9" s="391" t="s">
        <v>466</v>
      </c>
      <c r="P9" s="391"/>
      <c r="Q9" s="391"/>
      <c r="R9" s="391"/>
      <c r="S9" s="391" t="s">
        <v>22</v>
      </c>
      <c r="T9" s="391"/>
      <c r="U9" s="391"/>
      <c r="V9" s="391"/>
      <c r="W9" s="400" t="s">
        <v>467</v>
      </c>
      <c r="X9" s="400"/>
      <c r="Y9" s="401" t="s">
        <v>468</v>
      </c>
      <c r="Z9" s="401" t="s">
        <v>27</v>
      </c>
    </row>
    <row r="10" spans="1:26" s="289" customFormat="1" ht="39.75" customHeight="1">
      <c r="A10" s="398"/>
      <c r="B10" s="399"/>
      <c r="C10" s="390"/>
      <c r="D10" s="390"/>
      <c r="E10" s="398"/>
      <c r="F10" s="390"/>
      <c r="G10" s="390"/>
      <c r="H10" s="390"/>
      <c r="I10" s="288"/>
      <c r="J10" s="390"/>
      <c r="K10" s="290" t="s">
        <v>469</v>
      </c>
      <c r="L10" s="290" t="s">
        <v>470</v>
      </c>
      <c r="M10" s="291" t="s">
        <v>30</v>
      </c>
      <c r="N10" s="290" t="s">
        <v>31</v>
      </c>
      <c r="O10" s="290" t="s">
        <v>469</v>
      </c>
      <c r="P10" s="290" t="s">
        <v>470</v>
      </c>
      <c r="Q10" s="291" t="s">
        <v>30</v>
      </c>
      <c r="R10" s="290" t="s">
        <v>31</v>
      </c>
      <c r="S10" s="290" t="s">
        <v>469</v>
      </c>
      <c r="T10" s="290" t="s">
        <v>470</v>
      </c>
      <c r="U10" s="291" t="s">
        <v>30</v>
      </c>
      <c r="V10" s="290" t="s">
        <v>31</v>
      </c>
      <c r="W10" s="290" t="s">
        <v>469</v>
      </c>
      <c r="X10" s="290" t="s">
        <v>470</v>
      </c>
      <c r="Y10" s="401"/>
      <c r="Z10" s="401"/>
    </row>
    <row r="11" spans="1:26" s="298" customFormat="1" ht="40.5" customHeight="1">
      <c r="A11" s="292">
        <f>RANK(Z11,Z$11:Z$15,0)</f>
        <v>1</v>
      </c>
      <c r="B11" s="293"/>
      <c r="C11" s="86" t="s">
        <v>297</v>
      </c>
      <c r="D11" s="3" t="s">
        <v>298</v>
      </c>
      <c r="E11" s="2" t="s">
        <v>63</v>
      </c>
      <c r="F11" s="94" t="s">
        <v>299</v>
      </c>
      <c r="G11" s="154" t="s">
        <v>300</v>
      </c>
      <c r="H11" s="158" t="s">
        <v>301</v>
      </c>
      <c r="I11" s="159" t="s">
        <v>38</v>
      </c>
      <c r="J11" s="88" t="s">
        <v>302</v>
      </c>
      <c r="K11" s="294">
        <v>72</v>
      </c>
      <c r="L11" s="294">
        <v>77</v>
      </c>
      <c r="M11" s="297">
        <f>(K11+L11)/2</f>
        <v>74.5</v>
      </c>
      <c r="N11" s="295">
        <f>RANK(M11,M$11:M$15,0)</f>
        <v>1</v>
      </c>
      <c r="O11" s="294">
        <v>70</v>
      </c>
      <c r="P11" s="294">
        <v>78</v>
      </c>
      <c r="Q11" s="297">
        <f>(O11+P11)/2</f>
        <v>74</v>
      </c>
      <c r="R11" s="295">
        <f>RANK(Q11,Q$11:Q$15,0)</f>
        <v>1</v>
      </c>
      <c r="S11" s="294">
        <v>74.5</v>
      </c>
      <c r="T11" s="294">
        <v>76</v>
      </c>
      <c r="U11" s="297">
        <f>(S11+T11)/2</f>
        <v>75.25</v>
      </c>
      <c r="V11" s="295">
        <f>RANK(U11,U$11:U$15,0)</f>
        <v>1</v>
      </c>
      <c r="W11" s="294">
        <f aca="true" t="shared" si="0" ref="W11:X15">(K11+O11+S11)/3</f>
        <v>72.16666666666667</v>
      </c>
      <c r="X11" s="294">
        <f t="shared" si="0"/>
        <v>77</v>
      </c>
      <c r="Y11" s="296"/>
      <c r="Z11" s="297">
        <f>(W11+X11)/2</f>
        <v>74.58333333333334</v>
      </c>
    </row>
    <row r="12" spans="1:26" s="298" customFormat="1" ht="40.5" customHeight="1">
      <c r="A12" s="292">
        <f>RANK(Z12,Z$11:Z$15,0)</f>
        <v>2</v>
      </c>
      <c r="B12" s="293"/>
      <c r="C12" s="86" t="s">
        <v>283</v>
      </c>
      <c r="D12" s="3" t="s">
        <v>284</v>
      </c>
      <c r="E12" s="2" t="s">
        <v>63</v>
      </c>
      <c r="F12" s="194" t="s">
        <v>285</v>
      </c>
      <c r="G12" s="154" t="s">
        <v>286</v>
      </c>
      <c r="H12" s="156" t="s">
        <v>50</v>
      </c>
      <c r="I12" s="155" t="s">
        <v>287</v>
      </c>
      <c r="J12" s="163" t="s">
        <v>233</v>
      </c>
      <c r="K12" s="294">
        <v>66.5</v>
      </c>
      <c r="L12" s="294">
        <v>71</v>
      </c>
      <c r="M12" s="297">
        <f>(K12+L12)/2</f>
        <v>68.75</v>
      </c>
      <c r="N12" s="295">
        <f>RANK(M12,M$11:M$15,0)</f>
        <v>2</v>
      </c>
      <c r="O12" s="294">
        <v>70.25</v>
      </c>
      <c r="P12" s="294">
        <v>73</v>
      </c>
      <c r="Q12" s="297">
        <f>(O12+P12)/2</f>
        <v>71.625</v>
      </c>
      <c r="R12" s="295">
        <f>RANK(Q12,Q$11:Q$15,0)</f>
        <v>2</v>
      </c>
      <c r="S12" s="294">
        <v>72</v>
      </c>
      <c r="T12" s="294">
        <v>72</v>
      </c>
      <c r="U12" s="297">
        <f>(S12+T12)/2</f>
        <v>72</v>
      </c>
      <c r="V12" s="295">
        <f>RANK(U12,U$11:U$15,0)</f>
        <v>2</v>
      </c>
      <c r="W12" s="294">
        <f t="shared" si="0"/>
        <v>69.58333333333333</v>
      </c>
      <c r="X12" s="294">
        <f t="shared" si="0"/>
        <v>72</v>
      </c>
      <c r="Y12" s="296"/>
      <c r="Z12" s="297">
        <f>(W12+X12)/2</f>
        <v>70.79166666666666</v>
      </c>
    </row>
    <row r="13" spans="1:26" s="298" customFormat="1" ht="40.5" customHeight="1">
      <c r="A13" s="292">
        <f>RANK(Z13,Z$11:Z$15,0)</f>
        <v>3</v>
      </c>
      <c r="B13" s="293"/>
      <c r="C13" s="86" t="s">
        <v>202</v>
      </c>
      <c r="D13" s="3" t="s">
        <v>203</v>
      </c>
      <c r="E13" s="4" t="s">
        <v>32</v>
      </c>
      <c r="F13" s="190" t="s">
        <v>210</v>
      </c>
      <c r="G13" s="203" t="s">
        <v>211</v>
      </c>
      <c r="H13" s="228" t="s">
        <v>204</v>
      </c>
      <c r="I13" s="91" t="s">
        <v>38</v>
      </c>
      <c r="J13" s="88" t="s">
        <v>205</v>
      </c>
      <c r="K13" s="294">
        <v>66.5</v>
      </c>
      <c r="L13" s="294">
        <v>68</v>
      </c>
      <c r="M13" s="297">
        <f>(K13+L13)/2</f>
        <v>67.25</v>
      </c>
      <c r="N13" s="295">
        <f>RANK(M13,M$11:M$15,0)</f>
        <v>3</v>
      </c>
      <c r="O13" s="294">
        <v>65.25</v>
      </c>
      <c r="P13" s="294">
        <v>68</v>
      </c>
      <c r="Q13" s="297">
        <f>(O13+P13)/2</f>
        <v>66.625</v>
      </c>
      <c r="R13" s="295">
        <f>RANK(Q13,Q$11:Q$15,0)</f>
        <v>3</v>
      </c>
      <c r="S13" s="294">
        <v>68.5</v>
      </c>
      <c r="T13" s="294">
        <v>70</v>
      </c>
      <c r="U13" s="297">
        <f>(S13+T13)/2</f>
        <v>69.25</v>
      </c>
      <c r="V13" s="295">
        <f>RANK(U13,U$11:U$15,0)</f>
        <v>4</v>
      </c>
      <c r="W13" s="294">
        <f t="shared" si="0"/>
        <v>66.75</v>
      </c>
      <c r="X13" s="294">
        <f t="shared" si="0"/>
        <v>68.66666666666667</v>
      </c>
      <c r="Y13" s="296"/>
      <c r="Z13" s="297">
        <f>(W13+X13)/2</f>
        <v>67.70833333333334</v>
      </c>
    </row>
    <row r="14" spans="1:26" s="298" customFormat="1" ht="40.5" customHeight="1">
      <c r="A14" s="292">
        <f>RANK(Z14,Z$11:Z$15,0)</f>
        <v>4</v>
      </c>
      <c r="B14" s="293"/>
      <c r="C14" s="86" t="s">
        <v>293</v>
      </c>
      <c r="D14" s="3" t="s">
        <v>294</v>
      </c>
      <c r="E14" s="2" t="s">
        <v>32</v>
      </c>
      <c r="F14" s="231" t="s">
        <v>295</v>
      </c>
      <c r="G14" s="92" t="s">
        <v>296</v>
      </c>
      <c r="H14" s="156" t="s">
        <v>50</v>
      </c>
      <c r="I14" s="195" t="s">
        <v>287</v>
      </c>
      <c r="J14" s="163" t="s">
        <v>233</v>
      </c>
      <c r="K14" s="294">
        <v>64.75</v>
      </c>
      <c r="L14" s="294">
        <v>67</v>
      </c>
      <c r="M14" s="297">
        <f>(K14+L14)/2</f>
        <v>65.875</v>
      </c>
      <c r="N14" s="295">
        <f>RANK(M14,M$11:M$15,0)</f>
        <v>4</v>
      </c>
      <c r="O14" s="294">
        <v>63.5</v>
      </c>
      <c r="P14" s="294">
        <v>66</v>
      </c>
      <c r="Q14" s="297">
        <f>(O14+P14)/2</f>
        <v>64.75</v>
      </c>
      <c r="R14" s="295">
        <f>RANK(Q14,Q$11:Q$15,0)</f>
        <v>4</v>
      </c>
      <c r="S14" s="294">
        <v>70</v>
      </c>
      <c r="T14" s="294">
        <v>71</v>
      </c>
      <c r="U14" s="297">
        <f>(S14+T14)/2</f>
        <v>70.5</v>
      </c>
      <c r="V14" s="295">
        <f>RANK(U14,U$11:U$15,0)</f>
        <v>3</v>
      </c>
      <c r="W14" s="294">
        <f t="shared" si="0"/>
        <v>66.08333333333333</v>
      </c>
      <c r="X14" s="294">
        <f t="shared" si="0"/>
        <v>68</v>
      </c>
      <c r="Y14" s="296"/>
      <c r="Z14" s="297">
        <f>(W14+X14)/2</f>
        <v>67.04166666666666</v>
      </c>
    </row>
    <row r="15" spans="1:26" s="298" customFormat="1" ht="40.5" customHeight="1">
      <c r="A15" s="292">
        <f>RANK(Z15,Z$11:Z$15,0)</f>
        <v>5</v>
      </c>
      <c r="B15" s="293"/>
      <c r="C15" s="89" t="s">
        <v>303</v>
      </c>
      <c r="D15" s="3" t="s">
        <v>304</v>
      </c>
      <c r="E15" s="18" t="s">
        <v>32</v>
      </c>
      <c r="F15" s="87" t="s">
        <v>305</v>
      </c>
      <c r="G15" s="162" t="s">
        <v>306</v>
      </c>
      <c r="H15" s="91" t="s">
        <v>307</v>
      </c>
      <c r="I15" s="155" t="s">
        <v>62</v>
      </c>
      <c r="J15" s="163" t="s">
        <v>233</v>
      </c>
      <c r="K15" s="294">
        <v>65.25</v>
      </c>
      <c r="L15" s="294">
        <v>64</v>
      </c>
      <c r="M15" s="297">
        <f>(K15+L15)/2</f>
        <v>64.625</v>
      </c>
      <c r="N15" s="295">
        <f>RANK(M15,M$11:M$15,0)</f>
        <v>5</v>
      </c>
      <c r="O15" s="294">
        <v>61.75</v>
      </c>
      <c r="P15" s="294">
        <v>65</v>
      </c>
      <c r="Q15" s="297">
        <f>(O15+P15)/2</f>
        <v>63.375</v>
      </c>
      <c r="R15" s="295">
        <f>RANK(Q15,Q$11:Q$15,0)</f>
        <v>5</v>
      </c>
      <c r="S15" s="294">
        <v>62</v>
      </c>
      <c r="T15" s="294">
        <v>66</v>
      </c>
      <c r="U15" s="297">
        <f>(S15+T15)/2</f>
        <v>64</v>
      </c>
      <c r="V15" s="295">
        <f>RANK(U15,U$11:U$15,0)</f>
        <v>5</v>
      </c>
      <c r="W15" s="294">
        <f t="shared" si="0"/>
        <v>63</v>
      </c>
      <c r="X15" s="294">
        <f t="shared" si="0"/>
        <v>65</v>
      </c>
      <c r="Y15" s="296"/>
      <c r="Z15" s="297">
        <f>(W15+X15)/2</f>
        <v>64</v>
      </c>
    </row>
    <row r="16" spans="1:26" s="312" customFormat="1" ht="39" customHeight="1">
      <c r="A16" s="299"/>
      <c r="B16" s="300"/>
      <c r="C16" s="301"/>
      <c r="D16" s="302"/>
      <c r="E16" s="303"/>
      <c r="F16" s="304"/>
      <c r="G16" s="305"/>
      <c r="H16" s="306"/>
      <c r="I16" s="306"/>
      <c r="J16" s="307"/>
      <c r="K16" s="308"/>
      <c r="L16" s="308"/>
      <c r="M16" s="309"/>
      <c r="N16" s="310"/>
      <c r="O16" s="308"/>
      <c r="P16" s="308"/>
      <c r="Q16" s="309"/>
      <c r="R16" s="310"/>
      <c r="S16" s="308"/>
      <c r="T16" s="308"/>
      <c r="U16" s="309"/>
      <c r="V16" s="310"/>
      <c r="W16" s="308"/>
      <c r="X16" s="308"/>
      <c r="Y16" s="308"/>
      <c r="Z16" s="311"/>
    </row>
    <row r="17" spans="1:26" ht="19.5" customHeight="1">
      <c r="A17" s="168"/>
      <c r="B17" s="168"/>
      <c r="C17" s="313" t="s">
        <v>13</v>
      </c>
      <c r="D17" s="313"/>
      <c r="E17" s="313"/>
      <c r="F17" s="313"/>
      <c r="G17" s="313"/>
      <c r="H17" s="168" t="s">
        <v>281</v>
      </c>
      <c r="I17" s="168"/>
      <c r="J17" s="313"/>
      <c r="K17" s="168"/>
      <c r="L17" s="168"/>
      <c r="M17" s="168"/>
      <c r="N17" s="168"/>
      <c r="O17" s="168"/>
      <c r="P17" s="168"/>
      <c r="Q17" s="168"/>
      <c r="R17" s="168"/>
      <c r="S17" s="313"/>
      <c r="T17" s="168"/>
      <c r="U17" s="168"/>
      <c r="V17" s="168"/>
      <c r="W17" s="168"/>
      <c r="X17" s="168"/>
      <c r="Y17" s="168"/>
      <c r="Z17" s="168"/>
    </row>
    <row r="18" spans="1:26" ht="19.5" customHeight="1">
      <c r="A18" s="168"/>
      <c r="B18" s="168"/>
      <c r="C18" s="313"/>
      <c r="D18" s="313"/>
      <c r="E18" s="313"/>
      <c r="F18" s="313"/>
      <c r="G18" s="313"/>
      <c r="H18" s="168"/>
      <c r="I18" s="168"/>
      <c r="J18" s="313"/>
      <c r="K18" s="168"/>
      <c r="L18" s="168"/>
      <c r="M18" s="168"/>
      <c r="N18" s="168"/>
      <c r="O18" s="168"/>
      <c r="P18" s="168"/>
      <c r="Q18" s="168"/>
      <c r="R18" s="168"/>
      <c r="S18" s="313"/>
      <c r="T18" s="168"/>
      <c r="U18" s="168"/>
      <c r="V18" s="168"/>
      <c r="W18" s="168"/>
      <c r="X18" s="168"/>
      <c r="Y18" s="168"/>
      <c r="Z18" s="168"/>
    </row>
    <row r="19" spans="1:26" ht="19.5" customHeight="1">
      <c r="A19" s="168"/>
      <c r="B19" s="168"/>
      <c r="C19" s="168" t="s">
        <v>14</v>
      </c>
      <c r="D19" s="168"/>
      <c r="E19" s="168"/>
      <c r="F19" s="168"/>
      <c r="G19" s="168"/>
      <c r="H19" s="168" t="s">
        <v>117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</sheetData>
  <sheetProtection/>
  <mergeCells count="21">
    <mergeCell ref="F9:F10"/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W9:X9"/>
    <mergeCell ref="Y9:Y10"/>
    <mergeCell ref="Z9:Z10"/>
    <mergeCell ref="G9:G10"/>
    <mergeCell ref="H9:H10"/>
    <mergeCell ref="J9:J10"/>
    <mergeCell ref="K9:N9"/>
    <mergeCell ref="O9:R9"/>
    <mergeCell ref="S9:V9"/>
  </mergeCells>
  <printOptions/>
  <pageMargins left="0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6"/>
  <sheetViews>
    <sheetView tabSelected="1" view="pageBreakPreview" zoomScale="80" zoomScaleSheetLayoutView="80" zoomScalePageLayoutView="0" workbookViewId="0" topLeftCell="A1">
      <selection activeCell="AB13" sqref="AB13"/>
    </sheetView>
  </sheetViews>
  <sheetFormatPr defaultColWidth="9.140625" defaultRowHeight="15"/>
  <cols>
    <col min="1" max="1" width="3.7109375" style="198" customWidth="1"/>
    <col min="2" max="2" width="4.7109375" style="198" hidden="1" customWidth="1"/>
    <col min="3" max="3" width="17.28125" style="198" customWidth="1"/>
    <col min="4" max="4" width="9.140625" style="198" hidden="1" customWidth="1"/>
    <col min="5" max="5" width="6.00390625" style="198" customWidth="1"/>
    <col min="6" max="6" width="26.7109375" style="198" customWidth="1"/>
    <col min="7" max="7" width="9.57421875" style="198" customWidth="1"/>
    <col min="8" max="8" width="15.8515625" style="198" customWidth="1"/>
    <col min="9" max="9" width="14.57421875" style="198" hidden="1" customWidth="1"/>
    <col min="10" max="10" width="16.140625" style="198" customWidth="1"/>
    <col min="11" max="12" width="6.57421875" style="198" customWidth="1"/>
    <col min="13" max="13" width="10.28125" style="198" customWidth="1"/>
    <col min="14" max="14" width="3.00390625" style="198" customWidth="1"/>
    <col min="15" max="16" width="6.7109375" style="198" customWidth="1"/>
    <col min="17" max="17" width="9.7109375" style="198" customWidth="1"/>
    <col min="18" max="18" width="2.8515625" style="198" customWidth="1"/>
    <col min="19" max="20" width="6.57421875" style="198" customWidth="1"/>
    <col min="21" max="21" width="10.00390625" style="198" customWidth="1"/>
    <col min="22" max="22" width="3.00390625" style="198" customWidth="1"/>
    <col min="23" max="24" width="7.28125" style="198" customWidth="1"/>
    <col min="25" max="25" width="5.421875" style="198" hidden="1" customWidth="1"/>
    <col min="26" max="26" width="10.57421875" style="198" customWidth="1"/>
    <col min="27" max="16384" width="9.140625" style="198" customWidth="1"/>
  </cols>
  <sheetData>
    <row r="1" spans="1:26" ht="38.25" customHeight="1">
      <c r="A1" s="392" t="s">
        <v>242</v>
      </c>
      <c r="B1" s="392"/>
      <c r="C1" s="392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1:26" s="284" customFormat="1" ht="15.75" customHeight="1">
      <c r="A2" s="394" t="s">
        <v>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</row>
    <row r="3" spans="1:26" s="285" customFormat="1" ht="15.75" customHeight="1">
      <c r="A3" s="395" t="s">
        <v>17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</row>
    <row r="4" spans="1:26" s="286" customFormat="1" ht="15.75" customHeight="1">
      <c r="A4" s="396" t="s">
        <v>488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</row>
    <row r="5" spans="1:26" s="286" customFormat="1" ht="15.75" customHeigh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</row>
    <row r="6" spans="1:26" ht="15" customHeight="1">
      <c r="A6" s="397" t="s">
        <v>638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</row>
    <row r="7" spans="1:26" ht="1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</row>
    <row r="8" spans="1:26" s="175" customFormat="1" ht="15" customHeight="1">
      <c r="A8" s="6" t="s">
        <v>114</v>
      </c>
      <c r="B8" s="170"/>
      <c r="C8" s="171"/>
      <c r="D8" s="171"/>
      <c r="E8" s="171"/>
      <c r="F8" s="171"/>
      <c r="G8" s="171"/>
      <c r="H8" s="172"/>
      <c r="I8" s="172"/>
      <c r="J8" s="170"/>
      <c r="X8" s="255" t="s">
        <v>455</v>
      </c>
      <c r="Z8" s="177"/>
    </row>
    <row r="9" spans="1:26" s="289" customFormat="1" ht="19.5" customHeight="1">
      <c r="A9" s="398" t="s">
        <v>31</v>
      </c>
      <c r="B9" s="399" t="s">
        <v>3</v>
      </c>
      <c r="C9" s="390" t="s">
        <v>18</v>
      </c>
      <c r="D9" s="390" t="s">
        <v>6</v>
      </c>
      <c r="E9" s="398" t="s">
        <v>7</v>
      </c>
      <c r="F9" s="390" t="s">
        <v>19</v>
      </c>
      <c r="G9" s="390" t="s">
        <v>6</v>
      </c>
      <c r="H9" s="390" t="s">
        <v>9</v>
      </c>
      <c r="I9" s="288"/>
      <c r="J9" s="390" t="s">
        <v>11</v>
      </c>
      <c r="K9" s="391" t="s">
        <v>20</v>
      </c>
      <c r="L9" s="391"/>
      <c r="M9" s="391"/>
      <c r="N9" s="391"/>
      <c r="O9" s="391" t="s">
        <v>466</v>
      </c>
      <c r="P9" s="391"/>
      <c r="Q9" s="391"/>
      <c r="R9" s="391"/>
      <c r="S9" s="391" t="s">
        <v>22</v>
      </c>
      <c r="T9" s="391"/>
      <c r="U9" s="391"/>
      <c r="V9" s="391"/>
      <c r="W9" s="400" t="s">
        <v>467</v>
      </c>
      <c r="X9" s="400"/>
      <c r="Y9" s="401" t="s">
        <v>468</v>
      </c>
      <c r="Z9" s="401" t="s">
        <v>27</v>
      </c>
    </row>
    <row r="10" spans="1:26" s="289" customFormat="1" ht="39.75" customHeight="1">
      <c r="A10" s="398"/>
      <c r="B10" s="399"/>
      <c r="C10" s="390"/>
      <c r="D10" s="390"/>
      <c r="E10" s="398"/>
      <c r="F10" s="390"/>
      <c r="G10" s="390"/>
      <c r="H10" s="390"/>
      <c r="I10" s="288"/>
      <c r="J10" s="390"/>
      <c r="K10" s="290" t="s">
        <v>469</v>
      </c>
      <c r="L10" s="290" t="s">
        <v>470</v>
      </c>
      <c r="M10" s="291" t="s">
        <v>30</v>
      </c>
      <c r="N10" s="290" t="s">
        <v>31</v>
      </c>
      <c r="O10" s="290" t="s">
        <v>469</v>
      </c>
      <c r="P10" s="290" t="s">
        <v>470</v>
      </c>
      <c r="Q10" s="291" t="s">
        <v>30</v>
      </c>
      <c r="R10" s="290" t="s">
        <v>31</v>
      </c>
      <c r="S10" s="290" t="s">
        <v>469</v>
      </c>
      <c r="T10" s="290" t="s">
        <v>470</v>
      </c>
      <c r="U10" s="291" t="s">
        <v>30</v>
      </c>
      <c r="V10" s="290" t="s">
        <v>31</v>
      </c>
      <c r="W10" s="290" t="s">
        <v>469</v>
      </c>
      <c r="X10" s="290" t="s">
        <v>470</v>
      </c>
      <c r="Y10" s="401"/>
      <c r="Z10" s="401"/>
    </row>
    <row r="11" spans="1:26" s="298" customFormat="1" ht="40.5" customHeight="1">
      <c r="A11" s="292">
        <f>RANK(Z11,Z$11:Z$12,0)</f>
        <v>1</v>
      </c>
      <c r="B11" s="293"/>
      <c r="C11" s="86" t="s">
        <v>405</v>
      </c>
      <c r="D11" s="3" t="s">
        <v>406</v>
      </c>
      <c r="E11" s="183" t="s">
        <v>42</v>
      </c>
      <c r="F11" s="87" t="s">
        <v>452</v>
      </c>
      <c r="G11" s="95" t="s">
        <v>453</v>
      </c>
      <c r="H11" s="163" t="s">
        <v>409</v>
      </c>
      <c r="I11" s="91" t="s">
        <v>67</v>
      </c>
      <c r="J11" s="156" t="s">
        <v>65</v>
      </c>
      <c r="K11" s="294">
        <v>67.5</v>
      </c>
      <c r="L11" s="294">
        <v>69</v>
      </c>
      <c r="M11" s="297">
        <f>(K11+L11)/2</f>
        <v>68.25</v>
      </c>
      <c r="N11" s="295">
        <f>RANK(M11,M$11:M$12,0)</f>
        <v>1</v>
      </c>
      <c r="O11" s="294">
        <v>68.5</v>
      </c>
      <c r="P11" s="294">
        <v>67</v>
      </c>
      <c r="Q11" s="297">
        <f>(O11+P11)/2</f>
        <v>67.75</v>
      </c>
      <c r="R11" s="295">
        <f>RANK(Q11,Q$11:Q$12,0)</f>
        <v>1</v>
      </c>
      <c r="S11" s="294">
        <v>68</v>
      </c>
      <c r="T11" s="294">
        <v>68</v>
      </c>
      <c r="U11" s="297">
        <f>(S11+T11)/2</f>
        <v>68</v>
      </c>
      <c r="V11" s="295">
        <f>RANK(U11,U$11:U$12,0)</f>
        <v>1</v>
      </c>
      <c r="W11" s="294">
        <f>(K11+O11+S11)/3</f>
        <v>68</v>
      </c>
      <c r="X11" s="294">
        <f>(L11+P11+T11)/3</f>
        <v>68</v>
      </c>
      <c r="Y11" s="296"/>
      <c r="Z11" s="297">
        <f>(W11+X11)/2</f>
        <v>68</v>
      </c>
    </row>
    <row r="12" spans="1:26" s="298" customFormat="1" ht="40.5" customHeight="1">
      <c r="A12" s="292">
        <f>RANK(Z12,Z$11:Z$12,0)</f>
        <v>2</v>
      </c>
      <c r="B12" s="293"/>
      <c r="C12" s="89" t="s">
        <v>441</v>
      </c>
      <c r="D12" s="3" t="s">
        <v>442</v>
      </c>
      <c r="E12" s="222" t="s">
        <v>42</v>
      </c>
      <c r="F12" s="87" t="s">
        <v>443</v>
      </c>
      <c r="G12" s="165" t="s">
        <v>444</v>
      </c>
      <c r="H12" s="163" t="s">
        <v>445</v>
      </c>
      <c r="I12" s="91" t="s">
        <v>446</v>
      </c>
      <c r="J12" s="156" t="s">
        <v>447</v>
      </c>
      <c r="K12" s="294">
        <v>64.5</v>
      </c>
      <c r="L12" s="294">
        <v>65</v>
      </c>
      <c r="M12" s="297">
        <f>(K12+L12)/2</f>
        <v>64.75</v>
      </c>
      <c r="N12" s="295">
        <f>RANK(M12,M$11:M$12,0)</f>
        <v>2</v>
      </c>
      <c r="O12" s="294">
        <v>65.75</v>
      </c>
      <c r="P12" s="294">
        <v>68</v>
      </c>
      <c r="Q12" s="297">
        <f>(O12+P12)/2</f>
        <v>66.875</v>
      </c>
      <c r="R12" s="295">
        <f>RANK(Q12,Q$11:Q$12,0)</f>
        <v>2</v>
      </c>
      <c r="S12" s="294">
        <v>67.75</v>
      </c>
      <c r="T12" s="294">
        <v>68</v>
      </c>
      <c r="U12" s="297">
        <f>(S12+T12)/2</f>
        <v>67.875</v>
      </c>
      <c r="V12" s="295">
        <f>RANK(U12,U$11:U$12,0)</f>
        <v>2</v>
      </c>
      <c r="W12" s="294">
        <f>(K12+O12+S12)/3</f>
        <v>66</v>
      </c>
      <c r="X12" s="294">
        <f>(L12+P12+T12)/3</f>
        <v>67</v>
      </c>
      <c r="Y12" s="296"/>
      <c r="Z12" s="297">
        <f>(W12+X12)/2</f>
        <v>66.5</v>
      </c>
    </row>
    <row r="13" spans="1:26" s="312" customFormat="1" ht="39" customHeight="1">
      <c r="A13" s="299"/>
      <c r="B13" s="300"/>
      <c r="C13" s="301"/>
      <c r="D13" s="302"/>
      <c r="E13" s="303"/>
      <c r="F13" s="304"/>
      <c r="G13" s="305"/>
      <c r="H13" s="306"/>
      <c r="I13" s="306"/>
      <c r="J13" s="307"/>
      <c r="K13" s="308"/>
      <c r="L13" s="308"/>
      <c r="M13" s="309"/>
      <c r="N13" s="310"/>
      <c r="O13" s="308"/>
      <c r="P13" s="308"/>
      <c r="Q13" s="309"/>
      <c r="R13" s="310"/>
      <c r="S13" s="308"/>
      <c r="T13" s="308"/>
      <c r="U13" s="309"/>
      <c r="V13" s="310"/>
      <c r="W13" s="308"/>
      <c r="X13" s="308"/>
      <c r="Y13" s="308"/>
      <c r="Z13" s="311"/>
    </row>
    <row r="14" spans="1:26" ht="19.5" customHeight="1">
      <c r="A14" s="168"/>
      <c r="B14" s="168"/>
      <c r="C14" s="313" t="s">
        <v>13</v>
      </c>
      <c r="D14" s="313"/>
      <c r="E14" s="313"/>
      <c r="F14" s="313"/>
      <c r="G14" s="313"/>
      <c r="H14" s="168" t="s">
        <v>281</v>
      </c>
      <c r="I14" s="168"/>
      <c r="J14" s="313"/>
      <c r="K14" s="168"/>
      <c r="L14" s="168"/>
      <c r="M14" s="168"/>
      <c r="N14" s="168"/>
      <c r="O14" s="168"/>
      <c r="P14" s="168"/>
      <c r="Q14" s="168"/>
      <c r="R14" s="168"/>
      <c r="S14" s="313"/>
      <c r="T14" s="168"/>
      <c r="U14" s="168"/>
      <c r="V14" s="168"/>
      <c r="W14" s="168"/>
      <c r="X14" s="168"/>
      <c r="Y14" s="168"/>
      <c r="Z14" s="168"/>
    </row>
    <row r="15" spans="1:26" ht="19.5" customHeight="1">
      <c r="A15" s="168"/>
      <c r="B15" s="168"/>
      <c r="C15" s="313"/>
      <c r="D15" s="313"/>
      <c r="E15" s="313"/>
      <c r="F15" s="313"/>
      <c r="G15" s="313"/>
      <c r="H15" s="168"/>
      <c r="I15" s="168"/>
      <c r="J15" s="313"/>
      <c r="K15" s="168"/>
      <c r="L15" s="168"/>
      <c r="M15" s="168"/>
      <c r="N15" s="168"/>
      <c r="O15" s="168"/>
      <c r="P15" s="168"/>
      <c r="Q15" s="168"/>
      <c r="R15" s="168"/>
      <c r="S15" s="313"/>
      <c r="T15" s="168"/>
      <c r="U15" s="168"/>
      <c r="V15" s="168"/>
      <c r="W15" s="168"/>
      <c r="X15" s="168"/>
      <c r="Y15" s="168"/>
      <c r="Z15" s="168"/>
    </row>
    <row r="16" spans="1:26" ht="19.5" customHeight="1">
      <c r="A16" s="168"/>
      <c r="B16" s="168"/>
      <c r="C16" s="168" t="s">
        <v>14</v>
      </c>
      <c r="D16" s="168"/>
      <c r="E16" s="168"/>
      <c r="F16" s="168"/>
      <c r="G16" s="168"/>
      <c r="H16" s="168" t="s">
        <v>117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</sheetData>
  <sheetProtection/>
  <mergeCells count="21">
    <mergeCell ref="F9:F10"/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W9:X9"/>
    <mergeCell ref="Y9:Y10"/>
    <mergeCell ref="Z9:Z10"/>
    <mergeCell ref="G9:G10"/>
    <mergeCell ref="H9:H10"/>
    <mergeCell ref="J9:J10"/>
    <mergeCell ref="K9:N9"/>
    <mergeCell ref="O9:R9"/>
    <mergeCell ref="S9:V9"/>
  </mergeCells>
  <printOptions/>
  <pageMargins left="0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2.421875" style="126" customWidth="1"/>
    <col min="2" max="2" width="17.8515625" style="126" customWidth="1"/>
    <col min="3" max="3" width="10.8515625" style="126" customWidth="1"/>
    <col min="4" max="4" width="21.7109375" style="126" customWidth="1"/>
    <col min="5" max="5" width="13.7109375" style="126" customWidth="1"/>
    <col min="6" max="16384" width="8.8515625" style="126" customWidth="1"/>
  </cols>
  <sheetData>
    <row r="1" spans="1:12" s="124" customFormat="1" ht="97.5" customHeight="1">
      <c r="A1" s="340" t="s">
        <v>494</v>
      </c>
      <c r="B1" s="340"/>
      <c r="C1" s="340"/>
      <c r="D1" s="340"/>
      <c r="E1" s="340"/>
      <c r="F1" s="339"/>
      <c r="G1" s="339"/>
      <c r="H1" s="339"/>
      <c r="I1" s="339"/>
      <c r="J1" s="339"/>
      <c r="K1" s="339"/>
      <c r="L1" s="339"/>
    </row>
    <row r="2" ht="21.75" customHeight="1">
      <c r="A2" s="125" t="s">
        <v>81</v>
      </c>
    </row>
    <row r="3" spans="1:5" s="152" customFormat="1" ht="21.75" customHeight="1">
      <c r="A3" s="151" t="s">
        <v>101</v>
      </c>
      <c r="B3" s="151" t="s">
        <v>102</v>
      </c>
      <c r="C3" s="151" t="s">
        <v>103</v>
      </c>
      <c r="D3" s="151" t="s">
        <v>104</v>
      </c>
      <c r="E3" s="151" t="s">
        <v>105</v>
      </c>
    </row>
    <row r="4" spans="1:6" ht="21.75" customHeight="1">
      <c r="A4" s="148" t="s">
        <v>95</v>
      </c>
      <c r="B4" s="147" t="s">
        <v>96</v>
      </c>
      <c r="C4" s="147" t="s">
        <v>106</v>
      </c>
      <c r="D4" s="150" t="s">
        <v>109</v>
      </c>
      <c r="E4" s="147"/>
      <c r="F4" s="146"/>
    </row>
    <row r="5" spans="1:6" ht="21.75" customHeight="1">
      <c r="A5" s="148" t="s">
        <v>91</v>
      </c>
      <c r="B5" s="147" t="s">
        <v>234</v>
      </c>
      <c r="C5" s="147" t="s">
        <v>106</v>
      </c>
      <c r="D5" s="150" t="s">
        <v>109</v>
      </c>
      <c r="E5" s="147"/>
      <c r="F5" s="146"/>
    </row>
    <row r="6" spans="1:6" ht="21.75" customHeight="1">
      <c r="A6" s="148" t="s">
        <v>91</v>
      </c>
      <c r="B6" s="147" t="s">
        <v>496</v>
      </c>
      <c r="C6" s="147" t="s">
        <v>495</v>
      </c>
      <c r="D6" s="150" t="s">
        <v>489</v>
      </c>
      <c r="E6" s="147"/>
      <c r="F6" s="146"/>
    </row>
    <row r="7" spans="1:6" ht="21.75" customHeight="1">
      <c r="A7" s="148" t="s">
        <v>91</v>
      </c>
      <c r="B7" s="147" t="s">
        <v>497</v>
      </c>
      <c r="C7" s="147" t="s">
        <v>106</v>
      </c>
      <c r="D7" s="150" t="s">
        <v>109</v>
      </c>
      <c r="E7" s="147"/>
      <c r="F7" s="146"/>
    </row>
    <row r="8" spans="1:6" ht="21.75" customHeight="1">
      <c r="A8" s="148" t="s">
        <v>91</v>
      </c>
      <c r="B8" s="147" t="s">
        <v>235</v>
      </c>
      <c r="C8" s="147" t="s">
        <v>107</v>
      </c>
      <c r="D8" s="150" t="s">
        <v>110</v>
      </c>
      <c r="E8" s="147"/>
      <c r="F8" s="146"/>
    </row>
    <row r="9" spans="1:6" ht="21.75" customHeight="1">
      <c r="A9" s="148" t="s">
        <v>91</v>
      </c>
      <c r="B9" s="147" t="s">
        <v>498</v>
      </c>
      <c r="C9" s="147" t="s">
        <v>106</v>
      </c>
      <c r="D9" s="150" t="s">
        <v>109</v>
      </c>
      <c r="E9" s="147"/>
      <c r="F9" s="146"/>
    </row>
    <row r="10" spans="1:6" ht="21.75" customHeight="1">
      <c r="A10" s="148" t="s">
        <v>97</v>
      </c>
      <c r="B10" s="149"/>
      <c r="C10" s="147"/>
      <c r="D10" s="150"/>
      <c r="E10" s="147"/>
      <c r="F10" s="146"/>
    </row>
    <row r="11" spans="1:6" ht="21.75" customHeight="1">
      <c r="A11" s="148" t="s">
        <v>94</v>
      </c>
      <c r="B11" s="149" t="s">
        <v>111</v>
      </c>
      <c r="C11" s="147" t="s">
        <v>637</v>
      </c>
      <c r="D11" s="150" t="s">
        <v>109</v>
      </c>
      <c r="E11" s="147"/>
      <c r="F11" s="146"/>
    </row>
    <row r="12" spans="1:6" ht="21.75" customHeight="1">
      <c r="A12" s="148"/>
      <c r="B12" s="149"/>
      <c r="C12" s="147"/>
      <c r="D12" s="150"/>
      <c r="E12" s="147"/>
      <c r="F12" s="146"/>
    </row>
    <row r="13" spans="1:6" ht="21.75" customHeight="1">
      <c r="A13" s="148" t="s">
        <v>92</v>
      </c>
      <c r="B13" s="147" t="s">
        <v>98</v>
      </c>
      <c r="C13" s="147" t="s">
        <v>106</v>
      </c>
      <c r="D13" s="150" t="s">
        <v>109</v>
      </c>
      <c r="E13" s="147"/>
      <c r="F13" s="146"/>
    </row>
    <row r="14" spans="1:6" ht="21.75" customHeight="1">
      <c r="A14" s="148" t="s">
        <v>236</v>
      </c>
      <c r="B14" s="147" t="s">
        <v>237</v>
      </c>
      <c r="C14" s="147" t="s">
        <v>108</v>
      </c>
      <c r="D14" s="150" t="s">
        <v>109</v>
      </c>
      <c r="E14" s="147"/>
      <c r="F14" s="146"/>
    </row>
    <row r="15" spans="1:6" ht="21.75" customHeight="1">
      <c r="A15" s="148" t="s">
        <v>112</v>
      </c>
      <c r="B15" s="147" t="s">
        <v>113</v>
      </c>
      <c r="C15" s="147"/>
      <c r="D15" s="150" t="s">
        <v>109</v>
      </c>
      <c r="E15" s="147"/>
      <c r="F15" s="146"/>
    </row>
    <row r="16" spans="1:6" ht="21.75" customHeight="1">
      <c r="A16" s="148" t="s">
        <v>99</v>
      </c>
      <c r="B16" s="147" t="s">
        <v>497</v>
      </c>
      <c r="C16" s="147" t="s">
        <v>106</v>
      </c>
      <c r="D16" s="150" t="s">
        <v>110</v>
      </c>
      <c r="E16" s="147"/>
      <c r="F16" s="146"/>
    </row>
    <row r="17" spans="1:6" ht="22.5" customHeight="1">
      <c r="A17" s="148" t="s">
        <v>93</v>
      </c>
      <c r="B17" s="147" t="s">
        <v>633</v>
      </c>
      <c r="C17" s="147" t="s">
        <v>106</v>
      </c>
      <c r="D17" s="150" t="s">
        <v>109</v>
      </c>
      <c r="E17" s="147"/>
      <c r="F17" s="146"/>
    </row>
    <row r="18" spans="1:6" ht="22.5" customHeight="1">
      <c r="A18" s="150" t="s">
        <v>634</v>
      </c>
      <c r="B18" s="147" t="s">
        <v>635</v>
      </c>
      <c r="C18" s="147" t="s">
        <v>106</v>
      </c>
      <c r="D18" s="150" t="s">
        <v>109</v>
      </c>
      <c r="E18" s="147"/>
      <c r="F18" s="146"/>
    </row>
    <row r="19" spans="1:6" ht="24" customHeight="1">
      <c r="A19" s="150" t="s">
        <v>100</v>
      </c>
      <c r="B19" s="147" t="s">
        <v>238</v>
      </c>
      <c r="C19" s="147"/>
      <c r="D19" s="150"/>
      <c r="E19" s="147"/>
      <c r="F19" s="146"/>
    </row>
    <row r="20" ht="24" customHeight="1">
      <c r="A20" s="145"/>
    </row>
    <row r="21" spans="1:7" ht="12.75">
      <c r="A21" s="144" t="s">
        <v>13</v>
      </c>
      <c r="C21" s="127"/>
      <c r="D21" s="127" t="s">
        <v>490</v>
      </c>
      <c r="F21" s="128"/>
      <c r="G21" s="127"/>
    </row>
    <row r="22" spans="1:7" ht="12.75">
      <c r="A22" s="144"/>
      <c r="C22" s="127"/>
      <c r="D22" s="127"/>
      <c r="F22" s="128"/>
      <c r="G22" s="127"/>
    </row>
    <row r="23" ht="12.75">
      <c r="A23" s="145"/>
    </row>
    <row r="24" ht="12.75">
      <c r="A24" s="14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4"/>
  <sheetViews>
    <sheetView view="pageBreakPreview" zoomScale="75" zoomScaleNormal="75" zoomScaleSheetLayoutView="75" zoomScalePageLayoutView="0" workbookViewId="0" topLeftCell="A1">
      <selection activeCell="D9" sqref="D9:K9"/>
    </sheetView>
  </sheetViews>
  <sheetFormatPr defaultColWidth="9.140625" defaultRowHeight="15"/>
  <cols>
    <col min="1" max="1" width="4.7109375" style="167" customWidth="1"/>
    <col min="2" max="3" width="6.140625" style="167" hidden="1" customWidth="1"/>
    <col min="4" max="4" width="15.57421875" style="167" customWidth="1"/>
    <col min="5" max="5" width="7.28125" style="167" customWidth="1"/>
    <col min="6" max="6" width="5.8515625" style="167" customWidth="1"/>
    <col min="7" max="7" width="34.7109375" style="167" customWidth="1"/>
    <col min="8" max="8" width="8.421875" style="167" customWidth="1"/>
    <col min="9" max="9" width="16.421875" style="167" customWidth="1"/>
    <col min="10" max="10" width="19.57421875" style="167" hidden="1" customWidth="1"/>
    <col min="11" max="11" width="22.28125" style="167" customWidth="1"/>
    <col min="12" max="16" width="11.7109375" style="167" customWidth="1"/>
    <col min="17" max="17" width="5.00390625" style="167" customWidth="1"/>
    <col min="18" max="18" width="9.28125" style="167" customWidth="1"/>
    <col min="19" max="21" width="11.8515625" style="167" customWidth="1"/>
    <col min="22" max="16384" width="9.140625" style="167" customWidth="1"/>
  </cols>
  <sheetData>
    <row r="1" spans="1:21" ht="48" customHeight="1">
      <c r="A1" s="360" t="s">
        <v>513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ht="12.75">
      <c r="A2" s="353" t="s">
        <v>17</v>
      </c>
      <c r="B2" s="353"/>
      <c r="C2" s="353"/>
      <c r="D2" s="353"/>
      <c r="E2" s="353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</row>
    <row r="3" spans="1:23" ht="12.75">
      <c r="A3" s="355" t="s">
        <v>492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168"/>
      <c r="W3" s="168"/>
    </row>
    <row r="4" spans="1:23" ht="30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168"/>
      <c r="W4" s="168"/>
    </row>
    <row r="5" spans="1:21" s="175" customFormat="1" ht="15" customHeight="1">
      <c r="A5" s="169" t="s">
        <v>124</v>
      </c>
      <c r="B5" s="170"/>
      <c r="C5" s="170"/>
      <c r="D5" s="171"/>
      <c r="E5" s="171"/>
      <c r="F5" s="171"/>
      <c r="G5" s="171"/>
      <c r="H5" s="171"/>
      <c r="I5" s="172"/>
      <c r="J5" s="172"/>
      <c r="K5" s="170"/>
      <c r="L5" s="173"/>
      <c r="M5" s="174"/>
      <c r="O5" s="173"/>
      <c r="P5" s="176"/>
      <c r="Q5" s="255" t="s">
        <v>243</v>
      </c>
      <c r="R5" s="255"/>
      <c r="S5" s="177"/>
      <c r="T5" s="177"/>
      <c r="U5" s="176"/>
    </row>
    <row r="6" spans="1:21" s="179" customFormat="1" ht="45" customHeight="1">
      <c r="A6" s="356" t="s">
        <v>31</v>
      </c>
      <c r="B6" s="357" t="s">
        <v>3</v>
      </c>
      <c r="C6" s="357" t="s">
        <v>4</v>
      </c>
      <c r="D6" s="351" t="s">
        <v>18</v>
      </c>
      <c r="E6" s="351" t="s">
        <v>6</v>
      </c>
      <c r="F6" s="356" t="s">
        <v>7</v>
      </c>
      <c r="G6" s="351" t="s">
        <v>19</v>
      </c>
      <c r="H6" s="351" t="s">
        <v>6</v>
      </c>
      <c r="I6" s="351" t="s">
        <v>9</v>
      </c>
      <c r="J6" s="178"/>
      <c r="K6" s="351" t="s">
        <v>11</v>
      </c>
      <c r="L6" s="348" t="s">
        <v>125</v>
      </c>
      <c r="M6" s="348" t="s">
        <v>126</v>
      </c>
      <c r="N6" s="348" t="s">
        <v>127</v>
      </c>
      <c r="O6" s="348" t="s">
        <v>128</v>
      </c>
      <c r="P6" s="348" t="s">
        <v>129</v>
      </c>
      <c r="Q6" s="349" t="s">
        <v>130</v>
      </c>
      <c r="R6" s="358" t="s">
        <v>152</v>
      </c>
      <c r="S6" s="359"/>
      <c r="T6" s="349" t="s">
        <v>153</v>
      </c>
      <c r="U6" s="349" t="s">
        <v>132</v>
      </c>
    </row>
    <row r="7" spans="1:21" s="179" customFormat="1" ht="39.75" customHeight="1">
      <c r="A7" s="356"/>
      <c r="B7" s="357"/>
      <c r="C7" s="357"/>
      <c r="D7" s="351"/>
      <c r="E7" s="351"/>
      <c r="F7" s="356"/>
      <c r="G7" s="351"/>
      <c r="H7" s="351"/>
      <c r="I7" s="351"/>
      <c r="J7" s="178"/>
      <c r="K7" s="351"/>
      <c r="L7" s="348"/>
      <c r="M7" s="348"/>
      <c r="N7" s="348"/>
      <c r="O7" s="348"/>
      <c r="P7" s="348"/>
      <c r="Q7" s="349"/>
      <c r="R7" s="215" t="s">
        <v>131</v>
      </c>
      <c r="S7" s="215" t="s">
        <v>30</v>
      </c>
      <c r="T7" s="349"/>
      <c r="U7" s="349"/>
    </row>
    <row r="8" spans="1:21" s="180" customFormat="1" ht="21" customHeight="1">
      <c r="A8" s="344" t="s">
        <v>154</v>
      </c>
      <c r="B8" s="344"/>
      <c r="C8" s="344"/>
      <c r="D8" s="344"/>
      <c r="E8" s="344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</row>
    <row r="9" spans="1:21" s="180" customFormat="1" ht="48" customHeight="1">
      <c r="A9" s="181">
        <f>RANK(U9,U$9:U$9,0)</f>
        <v>1</v>
      </c>
      <c r="B9" s="196"/>
      <c r="C9" s="196"/>
      <c r="D9" s="261" t="s">
        <v>155</v>
      </c>
      <c r="E9" s="3" t="s">
        <v>156</v>
      </c>
      <c r="F9" s="249" t="s">
        <v>32</v>
      </c>
      <c r="G9" s="217" t="s">
        <v>157</v>
      </c>
      <c r="H9" s="262" t="s">
        <v>158</v>
      </c>
      <c r="I9" s="91" t="s">
        <v>159</v>
      </c>
      <c r="J9" s="218" t="s">
        <v>62</v>
      </c>
      <c r="K9" s="161" t="s">
        <v>160</v>
      </c>
      <c r="L9" s="184">
        <v>7.4</v>
      </c>
      <c r="M9" s="184">
        <v>8</v>
      </c>
      <c r="N9" s="184">
        <v>7</v>
      </c>
      <c r="O9" s="184">
        <v>6.5</v>
      </c>
      <c r="P9" s="184">
        <v>7.2</v>
      </c>
      <c r="Q9" s="197"/>
      <c r="R9" s="185">
        <f>L9+M9+N9+O9+P9</f>
        <v>36.1</v>
      </c>
      <c r="S9" s="186">
        <f>R9*2</f>
        <v>72.2</v>
      </c>
      <c r="T9" s="186">
        <v>66.094</v>
      </c>
      <c r="U9" s="186">
        <f>(S9+T9)/2</f>
        <v>69.14699999999999</v>
      </c>
    </row>
    <row r="10" spans="1:21" s="180" customFormat="1" ht="33" customHeight="1">
      <c r="A10" s="206"/>
      <c r="B10" s="206"/>
      <c r="C10" s="206"/>
      <c r="D10" s="59"/>
      <c r="E10" s="60"/>
      <c r="F10" s="61"/>
      <c r="G10" s="119"/>
      <c r="H10" s="208"/>
      <c r="I10" s="216"/>
      <c r="J10" s="216"/>
      <c r="K10" s="209"/>
      <c r="L10" s="210"/>
      <c r="M10" s="210"/>
      <c r="N10" s="210"/>
      <c r="O10" s="210"/>
      <c r="P10" s="210"/>
      <c r="Q10" s="211"/>
      <c r="R10" s="212"/>
      <c r="S10" s="212"/>
      <c r="T10" s="212"/>
      <c r="U10" s="213"/>
    </row>
    <row r="11" spans="1:11" s="198" customFormat="1" ht="21.75" customHeight="1">
      <c r="A11" s="168"/>
      <c r="B11" s="168"/>
      <c r="C11" s="168"/>
      <c r="D11" s="168" t="s">
        <v>13</v>
      </c>
      <c r="E11" s="168"/>
      <c r="F11" s="168"/>
      <c r="G11" s="168"/>
      <c r="H11" s="168"/>
      <c r="J11" s="199"/>
      <c r="K11" s="1" t="s">
        <v>281</v>
      </c>
    </row>
    <row r="12" spans="1:11" s="201" customFormat="1" ht="21.75" customHeight="1">
      <c r="A12" s="167"/>
      <c r="B12" s="167"/>
      <c r="C12" s="167"/>
      <c r="D12" s="168" t="s">
        <v>14</v>
      </c>
      <c r="E12" s="167"/>
      <c r="F12" s="167"/>
      <c r="G12" s="167"/>
      <c r="H12" s="167"/>
      <c r="I12" s="200"/>
      <c r="J12" s="200"/>
      <c r="K12" s="1" t="s">
        <v>117</v>
      </c>
    </row>
    <row r="13" s="202" customFormat="1" ht="12.75"/>
    <row r="14" spans="1:12" ht="12.7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</sheetData>
  <sheetProtection/>
  <protectedRanges>
    <protectedRange sqref="K10" name="Диапазон1_3_1_1_3_11_1_1_3_1_3_1_1_1_1_3_3_3_1"/>
  </protectedRanges>
  <mergeCells count="23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A8:U8"/>
    <mergeCell ref="O6:O7"/>
    <mergeCell ref="P6:P7"/>
    <mergeCell ref="Q6:Q7"/>
    <mergeCell ref="R6:S6"/>
    <mergeCell ref="T6:T7"/>
    <mergeCell ref="U6:U7"/>
    <mergeCell ref="H6:H7"/>
    <mergeCell ref="I6:I7"/>
    <mergeCell ref="K6:K7"/>
    <mergeCell ref="L6:L7"/>
    <mergeCell ref="M6:M7"/>
    <mergeCell ref="N6:N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"/>
  <sheetViews>
    <sheetView view="pageBreakPreview" zoomScale="75" zoomScaleNormal="50" zoomScaleSheetLayoutView="75" zoomScalePageLayoutView="0" workbookViewId="0" topLeftCell="A6">
      <selection activeCell="K20" sqref="K20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9.25" customHeight="1">
      <c r="A2" s="361" t="s">
        <v>282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64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499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3" s="36" customFormat="1" ht="12.75">
      <c r="A7" s="6" t="s">
        <v>114</v>
      </c>
      <c r="B7" s="40"/>
      <c r="C7" s="41"/>
      <c r="D7" s="41"/>
      <c r="E7" s="41"/>
      <c r="F7" s="41"/>
      <c r="G7" s="41"/>
      <c r="H7" s="41"/>
      <c r="I7" s="41"/>
      <c r="J7" s="41"/>
      <c r="K7" s="42"/>
      <c r="L7" s="43"/>
      <c r="V7" s="255" t="s">
        <v>243</v>
      </c>
      <c r="W7" s="6"/>
    </row>
    <row r="8" spans="1:26" s="45" customFormat="1" ht="19.5" customHeight="1">
      <c r="A8" s="367" t="s">
        <v>31</v>
      </c>
      <c r="B8" s="368" t="s">
        <v>3</v>
      </c>
      <c r="C8" s="369" t="s">
        <v>4</v>
      </c>
      <c r="D8" s="371" t="s">
        <v>18</v>
      </c>
      <c r="E8" s="371" t="s">
        <v>6</v>
      </c>
      <c r="F8" s="367" t="s">
        <v>7</v>
      </c>
      <c r="G8" s="371" t="s">
        <v>19</v>
      </c>
      <c r="H8" s="371" t="s">
        <v>6</v>
      </c>
      <c r="I8" s="371" t="s">
        <v>9</v>
      </c>
      <c r="J8" s="44"/>
      <c r="K8" s="371" t="s">
        <v>11</v>
      </c>
      <c r="L8" s="366" t="s">
        <v>20</v>
      </c>
      <c r="M8" s="366"/>
      <c r="N8" s="366"/>
      <c r="O8" s="366" t="s">
        <v>21</v>
      </c>
      <c r="P8" s="366"/>
      <c r="Q8" s="366"/>
      <c r="R8" s="366" t="s">
        <v>22</v>
      </c>
      <c r="S8" s="366"/>
      <c r="T8" s="366"/>
      <c r="U8" s="373" t="s">
        <v>23</v>
      </c>
      <c r="V8" s="369" t="s">
        <v>24</v>
      </c>
      <c r="W8" s="367" t="s">
        <v>25</v>
      </c>
      <c r="X8" s="368" t="s">
        <v>26</v>
      </c>
      <c r="Y8" s="372" t="s">
        <v>27</v>
      </c>
      <c r="Z8" s="372" t="s">
        <v>28</v>
      </c>
    </row>
    <row r="9" spans="1:26" s="45" customFormat="1" ht="39.75" customHeight="1">
      <c r="A9" s="367"/>
      <c r="B9" s="368"/>
      <c r="C9" s="370"/>
      <c r="D9" s="371"/>
      <c r="E9" s="371"/>
      <c r="F9" s="367"/>
      <c r="G9" s="371"/>
      <c r="H9" s="371"/>
      <c r="I9" s="371"/>
      <c r="J9" s="44"/>
      <c r="K9" s="371"/>
      <c r="L9" s="46" t="s">
        <v>29</v>
      </c>
      <c r="M9" s="47" t="s">
        <v>30</v>
      </c>
      <c r="N9" s="48" t="s">
        <v>31</v>
      </c>
      <c r="O9" s="46" t="s">
        <v>29</v>
      </c>
      <c r="P9" s="47" t="s">
        <v>30</v>
      </c>
      <c r="Q9" s="48" t="s">
        <v>31</v>
      </c>
      <c r="R9" s="46" t="s">
        <v>29</v>
      </c>
      <c r="S9" s="47" t="s">
        <v>30</v>
      </c>
      <c r="T9" s="48" t="s">
        <v>31</v>
      </c>
      <c r="U9" s="374"/>
      <c r="V9" s="370"/>
      <c r="W9" s="367"/>
      <c r="X9" s="368"/>
      <c r="Y9" s="372"/>
      <c r="Z9" s="372"/>
    </row>
    <row r="10" spans="1:26" s="37" customFormat="1" ht="33" customHeight="1">
      <c r="A10" s="49">
        <f aca="true" t="shared" si="0" ref="A10:A19">RANK(Y10,Y$10:Y$19,0)</f>
        <v>1</v>
      </c>
      <c r="B10" s="50"/>
      <c r="C10" s="85"/>
      <c r="D10" s="86" t="s">
        <v>297</v>
      </c>
      <c r="E10" s="3" t="s">
        <v>298</v>
      </c>
      <c r="F10" s="2" t="s">
        <v>63</v>
      </c>
      <c r="G10" s="94" t="s">
        <v>299</v>
      </c>
      <c r="H10" s="154" t="s">
        <v>300</v>
      </c>
      <c r="I10" s="158" t="s">
        <v>301</v>
      </c>
      <c r="J10" s="159" t="s">
        <v>38</v>
      </c>
      <c r="K10" s="192" t="s">
        <v>302</v>
      </c>
      <c r="L10" s="51">
        <v>272.5</v>
      </c>
      <c r="M10" s="52">
        <f aca="true" t="shared" si="1" ref="M10:M19">L10/3.8</f>
        <v>71.71052631578948</v>
      </c>
      <c r="N10" s="53">
        <f aca="true" t="shared" si="2" ref="N10:N19">RANK(M10,M$10:M$19,0)</f>
        <v>1</v>
      </c>
      <c r="O10" s="51">
        <v>266.5</v>
      </c>
      <c r="P10" s="52">
        <f aca="true" t="shared" si="3" ref="P10:P19">O10/3.8</f>
        <v>70.13157894736842</v>
      </c>
      <c r="Q10" s="53">
        <f aca="true" t="shared" si="4" ref="Q10:Q19">RANK(P10,P$10:P$19,0)</f>
        <v>2</v>
      </c>
      <c r="R10" s="51">
        <v>270</v>
      </c>
      <c r="S10" s="52">
        <f aca="true" t="shared" si="5" ref="S10:S19">R10/3.8</f>
        <v>71.05263157894737</v>
      </c>
      <c r="T10" s="53">
        <f aca="true" t="shared" si="6" ref="T10:T19">RANK(S10,S$10:S$19,0)</f>
        <v>1</v>
      </c>
      <c r="U10" s="53"/>
      <c r="V10" s="53"/>
      <c r="W10" s="51">
        <f aca="true" t="shared" si="7" ref="W10:W19">L10+O10+R10</f>
        <v>809</v>
      </c>
      <c r="X10" s="54"/>
      <c r="Y10" s="84">
        <f aca="true" t="shared" si="8" ref="Y10:Y19">ROUND(SUM(M10,P10,S10)/3,3)-IF($U10=1,2,IF($U10=2,3,0))</f>
        <v>70.965</v>
      </c>
      <c r="Z10" s="55" t="s">
        <v>32</v>
      </c>
    </row>
    <row r="11" spans="1:26" s="37" customFormat="1" ht="33" customHeight="1">
      <c r="A11" s="49">
        <f t="shared" si="0"/>
        <v>2</v>
      </c>
      <c r="B11" s="50"/>
      <c r="C11" s="85"/>
      <c r="D11" s="86" t="s">
        <v>283</v>
      </c>
      <c r="E11" s="3" t="s">
        <v>284</v>
      </c>
      <c r="F11" s="32" t="s">
        <v>63</v>
      </c>
      <c r="G11" s="194" t="s">
        <v>285</v>
      </c>
      <c r="H11" s="154" t="s">
        <v>286</v>
      </c>
      <c r="I11" s="156" t="s">
        <v>50</v>
      </c>
      <c r="J11" s="155" t="s">
        <v>287</v>
      </c>
      <c r="K11" s="192" t="s">
        <v>233</v>
      </c>
      <c r="L11" s="51">
        <v>266</v>
      </c>
      <c r="M11" s="52">
        <f t="shared" si="1"/>
        <v>70</v>
      </c>
      <c r="N11" s="53">
        <f t="shared" si="2"/>
        <v>2</v>
      </c>
      <c r="O11" s="51">
        <v>268</v>
      </c>
      <c r="P11" s="52">
        <f t="shared" si="3"/>
        <v>70.52631578947368</v>
      </c>
      <c r="Q11" s="53">
        <f t="shared" si="4"/>
        <v>1</v>
      </c>
      <c r="R11" s="51">
        <v>259.5</v>
      </c>
      <c r="S11" s="52">
        <f t="shared" si="5"/>
        <v>68.28947368421053</v>
      </c>
      <c r="T11" s="53">
        <f t="shared" si="6"/>
        <v>3</v>
      </c>
      <c r="U11" s="53"/>
      <c r="V11" s="53"/>
      <c r="W11" s="51">
        <f t="shared" si="7"/>
        <v>793.5</v>
      </c>
      <c r="X11" s="54"/>
      <c r="Y11" s="84">
        <f t="shared" si="8"/>
        <v>69.605</v>
      </c>
      <c r="Z11" s="55" t="s">
        <v>32</v>
      </c>
    </row>
    <row r="12" spans="1:26" s="37" customFormat="1" ht="33" customHeight="1">
      <c r="A12" s="49">
        <f t="shared" si="0"/>
        <v>3</v>
      </c>
      <c r="B12" s="50"/>
      <c r="C12" s="85"/>
      <c r="D12" s="89" t="s">
        <v>283</v>
      </c>
      <c r="E12" s="3" t="s">
        <v>284</v>
      </c>
      <c r="F12" s="18" t="s">
        <v>63</v>
      </c>
      <c r="G12" s="194" t="s">
        <v>308</v>
      </c>
      <c r="H12" s="154" t="s">
        <v>309</v>
      </c>
      <c r="I12" s="163" t="s">
        <v>50</v>
      </c>
      <c r="J12" s="155" t="s">
        <v>287</v>
      </c>
      <c r="K12" s="192" t="s">
        <v>233</v>
      </c>
      <c r="L12" s="51">
        <v>254</v>
      </c>
      <c r="M12" s="52">
        <f t="shared" si="1"/>
        <v>66.8421052631579</v>
      </c>
      <c r="N12" s="53">
        <f t="shared" si="2"/>
        <v>5</v>
      </c>
      <c r="O12" s="51">
        <v>256.5</v>
      </c>
      <c r="P12" s="52">
        <f t="shared" si="3"/>
        <v>67.5</v>
      </c>
      <c r="Q12" s="53">
        <f t="shared" si="4"/>
        <v>4</v>
      </c>
      <c r="R12" s="51">
        <v>260.5</v>
      </c>
      <c r="S12" s="52">
        <f t="shared" si="5"/>
        <v>68.55263157894737</v>
      </c>
      <c r="T12" s="53">
        <f t="shared" si="6"/>
        <v>2</v>
      </c>
      <c r="U12" s="53"/>
      <c r="V12" s="53"/>
      <c r="W12" s="51">
        <f t="shared" si="7"/>
        <v>771</v>
      </c>
      <c r="X12" s="54"/>
      <c r="Y12" s="84">
        <f t="shared" si="8"/>
        <v>67.632</v>
      </c>
      <c r="Z12" s="55" t="s">
        <v>32</v>
      </c>
    </row>
    <row r="13" spans="1:26" s="37" customFormat="1" ht="33" customHeight="1">
      <c r="A13" s="49">
        <f t="shared" si="0"/>
        <v>4</v>
      </c>
      <c r="B13" s="50"/>
      <c r="C13" s="85"/>
      <c r="D13" s="89" t="s">
        <v>206</v>
      </c>
      <c r="E13" s="3" t="s">
        <v>207</v>
      </c>
      <c r="F13" s="18" t="s">
        <v>63</v>
      </c>
      <c r="G13" s="87" t="s">
        <v>208</v>
      </c>
      <c r="H13" s="154" t="s">
        <v>209</v>
      </c>
      <c r="I13" s="159" t="s">
        <v>68</v>
      </c>
      <c r="J13" s="155" t="s">
        <v>38</v>
      </c>
      <c r="K13" s="192" t="s">
        <v>60</v>
      </c>
      <c r="L13" s="51">
        <v>250</v>
      </c>
      <c r="M13" s="52">
        <f t="shared" si="1"/>
        <v>65.78947368421053</v>
      </c>
      <c r="N13" s="53">
        <f t="shared" si="2"/>
        <v>8</v>
      </c>
      <c r="O13" s="51">
        <v>258</v>
      </c>
      <c r="P13" s="52">
        <f t="shared" si="3"/>
        <v>67.89473684210526</v>
      </c>
      <c r="Q13" s="53">
        <f t="shared" si="4"/>
        <v>3</v>
      </c>
      <c r="R13" s="51">
        <v>254.5</v>
      </c>
      <c r="S13" s="52">
        <f t="shared" si="5"/>
        <v>66.97368421052632</v>
      </c>
      <c r="T13" s="53">
        <f t="shared" si="6"/>
        <v>4</v>
      </c>
      <c r="U13" s="53"/>
      <c r="V13" s="53"/>
      <c r="W13" s="51">
        <f t="shared" si="7"/>
        <v>762.5</v>
      </c>
      <c r="X13" s="54"/>
      <c r="Y13" s="84">
        <f t="shared" si="8"/>
        <v>66.886</v>
      </c>
      <c r="Z13" s="55" t="s">
        <v>32</v>
      </c>
    </row>
    <row r="14" spans="1:26" s="37" customFormat="1" ht="33" customHeight="1">
      <c r="A14" s="49">
        <f t="shared" si="0"/>
        <v>5</v>
      </c>
      <c r="B14" s="50"/>
      <c r="C14" s="85"/>
      <c r="D14" s="86" t="s">
        <v>244</v>
      </c>
      <c r="E14" s="3" t="s">
        <v>245</v>
      </c>
      <c r="F14" s="2" t="s">
        <v>32</v>
      </c>
      <c r="G14" s="94" t="s">
        <v>197</v>
      </c>
      <c r="H14" s="157" t="s">
        <v>58</v>
      </c>
      <c r="I14" s="158" t="s">
        <v>59</v>
      </c>
      <c r="J14" s="159" t="s">
        <v>38</v>
      </c>
      <c r="K14" s="192" t="s">
        <v>205</v>
      </c>
      <c r="L14" s="51">
        <v>256.5</v>
      </c>
      <c r="M14" s="52">
        <f t="shared" si="1"/>
        <v>67.5</v>
      </c>
      <c r="N14" s="53">
        <f t="shared" si="2"/>
        <v>3</v>
      </c>
      <c r="O14" s="51">
        <v>250</v>
      </c>
      <c r="P14" s="52">
        <f t="shared" si="3"/>
        <v>65.78947368421053</v>
      </c>
      <c r="Q14" s="53">
        <f t="shared" si="4"/>
        <v>7</v>
      </c>
      <c r="R14" s="51">
        <v>253</v>
      </c>
      <c r="S14" s="52">
        <f t="shared" si="5"/>
        <v>66.57894736842105</v>
      </c>
      <c r="T14" s="53">
        <f t="shared" si="6"/>
        <v>5</v>
      </c>
      <c r="U14" s="53"/>
      <c r="V14" s="53"/>
      <c r="W14" s="51">
        <f t="shared" si="7"/>
        <v>759.5</v>
      </c>
      <c r="X14" s="54"/>
      <c r="Y14" s="84">
        <f t="shared" si="8"/>
        <v>66.623</v>
      </c>
      <c r="Z14" s="55" t="s">
        <v>32</v>
      </c>
    </row>
    <row r="15" spans="1:26" s="37" customFormat="1" ht="33" customHeight="1">
      <c r="A15" s="49">
        <f t="shared" si="0"/>
        <v>6</v>
      </c>
      <c r="B15" s="50"/>
      <c r="C15" s="85"/>
      <c r="D15" s="86" t="s">
        <v>493</v>
      </c>
      <c r="E15" s="3" t="s">
        <v>294</v>
      </c>
      <c r="F15" s="32" t="s">
        <v>32</v>
      </c>
      <c r="G15" s="231" t="s">
        <v>295</v>
      </c>
      <c r="H15" s="90" t="s">
        <v>296</v>
      </c>
      <c r="I15" s="163" t="s">
        <v>50</v>
      </c>
      <c r="J15" s="195" t="s">
        <v>287</v>
      </c>
      <c r="K15" s="192" t="s">
        <v>233</v>
      </c>
      <c r="L15" s="51">
        <v>251</v>
      </c>
      <c r="M15" s="52">
        <f t="shared" si="1"/>
        <v>66.05263157894737</v>
      </c>
      <c r="N15" s="53">
        <f t="shared" si="2"/>
        <v>7</v>
      </c>
      <c r="O15" s="51">
        <v>256</v>
      </c>
      <c r="P15" s="52">
        <f t="shared" si="3"/>
        <v>67.36842105263158</v>
      </c>
      <c r="Q15" s="53">
        <f t="shared" si="4"/>
        <v>5</v>
      </c>
      <c r="R15" s="51">
        <v>252</v>
      </c>
      <c r="S15" s="52">
        <f t="shared" si="5"/>
        <v>66.31578947368422</v>
      </c>
      <c r="T15" s="53">
        <f t="shared" si="6"/>
        <v>7</v>
      </c>
      <c r="U15" s="53"/>
      <c r="V15" s="53"/>
      <c r="W15" s="51">
        <f t="shared" si="7"/>
        <v>759</v>
      </c>
      <c r="X15" s="54"/>
      <c r="Y15" s="84">
        <f t="shared" si="8"/>
        <v>66.579</v>
      </c>
      <c r="Z15" s="55" t="s">
        <v>32</v>
      </c>
    </row>
    <row r="16" spans="1:26" s="37" customFormat="1" ht="33" customHeight="1">
      <c r="A16" s="49">
        <f t="shared" si="0"/>
        <v>7</v>
      </c>
      <c r="B16" s="50"/>
      <c r="C16" s="85"/>
      <c r="D16" s="86" t="s">
        <v>288</v>
      </c>
      <c r="E16" s="3" t="s">
        <v>289</v>
      </c>
      <c r="F16" s="32">
        <v>1</v>
      </c>
      <c r="G16" s="231" t="s">
        <v>310</v>
      </c>
      <c r="H16" s="95" t="s">
        <v>311</v>
      </c>
      <c r="I16" s="91" t="s">
        <v>312</v>
      </c>
      <c r="J16" s="91" t="s">
        <v>38</v>
      </c>
      <c r="K16" s="192" t="s">
        <v>57</v>
      </c>
      <c r="L16" s="51">
        <v>256.5</v>
      </c>
      <c r="M16" s="52">
        <f t="shared" si="1"/>
        <v>67.5</v>
      </c>
      <c r="N16" s="53">
        <f t="shared" si="2"/>
        <v>3</v>
      </c>
      <c r="O16" s="51">
        <v>243.5</v>
      </c>
      <c r="P16" s="52">
        <f t="shared" si="3"/>
        <v>64.07894736842105</v>
      </c>
      <c r="Q16" s="53">
        <f t="shared" si="4"/>
        <v>8</v>
      </c>
      <c r="R16" s="51">
        <v>252.5</v>
      </c>
      <c r="S16" s="52">
        <f t="shared" si="5"/>
        <v>66.44736842105263</v>
      </c>
      <c r="T16" s="53">
        <f t="shared" si="6"/>
        <v>6</v>
      </c>
      <c r="U16" s="53"/>
      <c r="V16" s="53"/>
      <c r="W16" s="51">
        <f t="shared" si="7"/>
        <v>752.5</v>
      </c>
      <c r="X16" s="54"/>
      <c r="Y16" s="84">
        <f t="shared" si="8"/>
        <v>66.009</v>
      </c>
      <c r="Z16" s="55" t="s">
        <v>32</v>
      </c>
    </row>
    <row r="17" spans="1:26" s="37" customFormat="1" ht="33" customHeight="1">
      <c r="A17" s="49">
        <f t="shared" si="0"/>
        <v>8</v>
      </c>
      <c r="B17" s="50"/>
      <c r="C17" s="85"/>
      <c r="D17" s="86" t="s">
        <v>202</v>
      </c>
      <c r="E17" s="3" t="s">
        <v>203</v>
      </c>
      <c r="F17" s="4" t="s">
        <v>32</v>
      </c>
      <c r="G17" s="190" t="s">
        <v>210</v>
      </c>
      <c r="H17" s="203" t="s">
        <v>211</v>
      </c>
      <c r="I17" s="228" t="s">
        <v>204</v>
      </c>
      <c r="J17" s="91" t="s">
        <v>38</v>
      </c>
      <c r="K17" s="192" t="s">
        <v>205</v>
      </c>
      <c r="L17" s="51">
        <v>252.5</v>
      </c>
      <c r="M17" s="52">
        <f t="shared" si="1"/>
        <v>66.44736842105263</v>
      </c>
      <c r="N17" s="53">
        <f t="shared" si="2"/>
        <v>6</v>
      </c>
      <c r="O17" s="51">
        <v>242</v>
      </c>
      <c r="P17" s="52">
        <f t="shared" si="3"/>
        <v>63.684210526315795</v>
      </c>
      <c r="Q17" s="53">
        <f t="shared" si="4"/>
        <v>9</v>
      </c>
      <c r="R17" s="51">
        <v>251.5</v>
      </c>
      <c r="S17" s="52">
        <f t="shared" si="5"/>
        <v>66.1842105263158</v>
      </c>
      <c r="T17" s="53">
        <f t="shared" si="6"/>
        <v>8</v>
      </c>
      <c r="U17" s="53"/>
      <c r="V17" s="53"/>
      <c r="W17" s="51">
        <f t="shared" si="7"/>
        <v>746</v>
      </c>
      <c r="X17" s="54"/>
      <c r="Y17" s="84">
        <f t="shared" si="8"/>
        <v>65.439</v>
      </c>
      <c r="Z17" s="55">
        <v>1</v>
      </c>
    </row>
    <row r="18" spans="1:26" s="37" customFormat="1" ht="33" customHeight="1">
      <c r="A18" s="97">
        <f t="shared" si="0"/>
        <v>9</v>
      </c>
      <c r="B18" s="98"/>
      <c r="C18" s="93"/>
      <c r="D18" s="89" t="s">
        <v>303</v>
      </c>
      <c r="E18" s="3" t="s">
        <v>304</v>
      </c>
      <c r="F18" s="18" t="s">
        <v>32</v>
      </c>
      <c r="G18" s="87" t="s">
        <v>305</v>
      </c>
      <c r="H18" s="165" t="s">
        <v>306</v>
      </c>
      <c r="I18" s="91" t="s">
        <v>307</v>
      </c>
      <c r="J18" s="155" t="s">
        <v>62</v>
      </c>
      <c r="K18" s="192" t="s">
        <v>233</v>
      </c>
      <c r="L18" s="99">
        <v>240</v>
      </c>
      <c r="M18" s="52">
        <f t="shared" si="1"/>
        <v>63.15789473684211</v>
      </c>
      <c r="N18" s="100">
        <f t="shared" si="2"/>
        <v>10</v>
      </c>
      <c r="O18" s="99">
        <v>250.5</v>
      </c>
      <c r="P18" s="52">
        <f t="shared" si="3"/>
        <v>65.92105263157895</v>
      </c>
      <c r="Q18" s="100">
        <f t="shared" si="4"/>
        <v>6</v>
      </c>
      <c r="R18" s="99">
        <v>251.5</v>
      </c>
      <c r="S18" s="52">
        <f t="shared" si="5"/>
        <v>66.1842105263158</v>
      </c>
      <c r="T18" s="100">
        <f t="shared" si="6"/>
        <v>8</v>
      </c>
      <c r="U18" s="100"/>
      <c r="V18" s="100"/>
      <c r="W18" s="51">
        <f t="shared" si="7"/>
        <v>742</v>
      </c>
      <c r="X18" s="101"/>
      <c r="Y18" s="84">
        <f t="shared" si="8"/>
        <v>65.088</v>
      </c>
      <c r="Z18" s="55">
        <v>1</v>
      </c>
    </row>
    <row r="19" spans="1:26" s="37" customFormat="1" ht="33" customHeight="1">
      <c r="A19" s="49">
        <f t="shared" si="0"/>
        <v>10</v>
      </c>
      <c r="B19" s="50"/>
      <c r="C19" s="85"/>
      <c r="D19" s="86" t="s">
        <v>288</v>
      </c>
      <c r="E19" s="3" t="s">
        <v>289</v>
      </c>
      <c r="F19" s="2">
        <v>1</v>
      </c>
      <c r="G19" s="231" t="s">
        <v>290</v>
      </c>
      <c r="H19" s="95" t="s">
        <v>291</v>
      </c>
      <c r="I19" s="91" t="s">
        <v>292</v>
      </c>
      <c r="J19" s="91" t="s">
        <v>38</v>
      </c>
      <c r="K19" s="192" t="s">
        <v>57</v>
      </c>
      <c r="L19" s="51">
        <v>250</v>
      </c>
      <c r="M19" s="52">
        <f t="shared" si="1"/>
        <v>65.78947368421053</v>
      </c>
      <c r="N19" s="53">
        <f t="shared" si="2"/>
        <v>8</v>
      </c>
      <c r="O19" s="51">
        <v>241</v>
      </c>
      <c r="P19" s="52">
        <f t="shared" si="3"/>
        <v>63.42105263157895</v>
      </c>
      <c r="Q19" s="53">
        <f t="shared" si="4"/>
        <v>10</v>
      </c>
      <c r="R19" s="51">
        <v>243.5</v>
      </c>
      <c r="S19" s="52">
        <f t="shared" si="5"/>
        <v>64.07894736842105</v>
      </c>
      <c r="T19" s="53">
        <f t="shared" si="6"/>
        <v>10</v>
      </c>
      <c r="U19" s="53"/>
      <c r="V19" s="53"/>
      <c r="W19" s="51">
        <f t="shared" si="7"/>
        <v>734.5</v>
      </c>
      <c r="X19" s="54"/>
      <c r="Y19" s="84">
        <f t="shared" si="8"/>
        <v>64.43</v>
      </c>
      <c r="Z19" s="55">
        <v>1</v>
      </c>
    </row>
    <row r="20" spans="1:26" s="37" customFormat="1" ht="33" customHeight="1">
      <c r="A20" s="102"/>
      <c r="B20" s="57"/>
      <c r="C20" s="103"/>
      <c r="D20" s="104"/>
      <c r="E20" s="60"/>
      <c r="F20" s="105"/>
      <c r="G20" s="106"/>
      <c r="H20" s="130"/>
      <c r="I20" s="131"/>
      <c r="J20" s="131"/>
      <c r="K20" s="131"/>
      <c r="L20" s="109"/>
      <c r="M20" s="110"/>
      <c r="N20" s="111"/>
      <c r="O20" s="109"/>
      <c r="P20" s="110"/>
      <c r="Q20" s="111"/>
      <c r="R20" s="109"/>
      <c r="S20" s="110"/>
      <c r="T20" s="111"/>
      <c r="U20" s="111"/>
      <c r="V20" s="111"/>
      <c r="W20" s="109"/>
      <c r="X20" s="112"/>
      <c r="Y20" s="67"/>
      <c r="Z20" s="113"/>
    </row>
    <row r="21" spans="1:25" ht="30" customHeight="1">
      <c r="A21" s="1"/>
      <c r="B21" s="1"/>
      <c r="C21" s="1"/>
      <c r="D21" s="1" t="s">
        <v>13</v>
      </c>
      <c r="E21" s="1"/>
      <c r="F21" s="1"/>
      <c r="G21" s="1"/>
      <c r="H21" s="1"/>
      <c r="I21" s="1" t="s">
        <v>281</v>
      </c>
      <c r="J21" s="1"/>
      <c r="K21" s="70"/>
      <c r="L21" s="71"/>
      <c r="M21" s="70"/>
      <c r="N21" s="1"/>
      <c r="O21" s="72"/>
      <c r="P21" s="73"/>
      <c r="Q21" s="1"/>
      <c r="R21" s="72"/>
      <c r="S21" s="73"/>
      <c r="T21" s="1"/>
      <c r="U21" s="1"/>
      <c r="V21" s="1"/>
      <c r="W21" s="1"/>
      <c r="X21" s="1"/>
      <c r="Y21" s="73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117</v>
      </c>
      <c r="J22" s="1"/>
      <c r="K22" s="70"/>
      <c r="L22" s="71"/>
      <c r="M22" s="74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1:13" ht="12.75">
      <c r="K23" s="70"/>
      <c r="L23" s="71"/>
      <c r="M23" s="70"/>
    </row>
    <row r="24" spans="11:13" ht="12.75">
      <c r="K24" s="70"/>
      <c r="L24" s="71"/>
      <c r="M24" s="70"/>
    </row>
  </sheetData>
  <sheetProtection/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20"/>
  <sheetViews>
    <sheetView view="pageBreakPreview" zoomScale="75" zoomScaleNormal="50" zoomScaleSheetLayoutView="75" zoomScalePageLayoutView="0" workbookViewId="0" topLeftCell="A2">
      <selection activeCell="D11" sqref="D11:K15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6.14062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1.0039062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26" width="9.140625" style="38" customWidth="1"/>
    <col min="27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0" customHeight="1">
      <c r="A2" s="361" t="s">
        <v>313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331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501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5" ht="18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3" s="36" customFormat="1" ht="12.75">
      <c r="A8" s="169" t="s">
        <v>124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243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69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68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68"/>
      <c r="Y10" s="372"/>
      <c r="Z10" s="372"/>
    </row>
    <row r="11" spans="1:26" s="37" customFormat="1" ht="33" customHeight="1">
      <c r="A11" s="49">
        <f>RANK(Y11,Y$11:Y$15,0)</f>
        <v>1</v>
      </c>
      <c r="B11" s="50"/>
      <c r="C11" s="141"/>
      <c r="D11" s="89" t="s">
        <v>327</v>
      </c>
      <c r="E11" s="3" t="s">
        <v>328</v>
      </c>
      <c r="F11" s="18" t="s">
        <v>63</v>
      </c>
      <c r="G11" s="87" t="s">
        <v>329</v>
      </c>
      <c r="H11" s="165" t="s">
        <v>330</v>
      </c>
      <c r="I11" s="156" t="s">
        <v>50</v>
      </c>
      <c r="J11" s="155" t="s">
        <v>287</v>
      </c>
      <c r="K11" s="192" t="s">
        <v>233</v>
      </c>
      <c r="L11" s="51">
        <v>270</v>
      </c>
      <c r="M11" s="52">
        <f>L11/3.8</f>
        <v>71.05263157894737</v>
      </c>
      <c r="N11" s="53">
        <f>RANK(M11,M$11:M$15,0)</f>
        <v>1</v>
      </c>
      <c r="O11" s="51">
        <v>269</v>
      </c>
      <c r="P11" s="52">
        <f>O11/3.8</f>
        <v>70.78947368421053</v>
      </c>
      <c r="Q11" s="53">
        <f>RANK(P11,P$11:P$15,0)</f>
        <v>1</v>
      </c>
      <c r="R11" s="51">
        <v>265.5</v>
      </c>
      <c r="S11" s="52">
        <f>R11/3.8</f>
        <v>69.86842105263158</v>
      </c>
      <c r="T11" s="53">
        <f>RANK(S11,S$11:S$15,0)</f>
        <v>1</v>
      </c>
      <c r="U11" s="53"/>
      <c r="V11" s="53"/>
      <c r="W11" s="51">
        <f>L11+O11+R11</f>
        <v>804.5</v>
      </c>
      <c r="X11" s="54"/>
      <c r="Y11" s="84">
        <f>ROUND(SUM(M11,P11,S11)/3,3)-IF($U11=1,0.5,IF($U11=2,1.5,0))</f>
        <v>70.57</v>
      </c>
      <c r="Z11" s="55" t="s">
        <v>32</v>
      </c>
    </row>
    <row r="12" spans="1:26" s="37" customFormat="1" ht="33" customHeight="1">
      <c r="A12" s="49">
        <f>RANK(Y12,Y$11:Y$15,0)</f>
        <v>2</v>
      </c>
      <c r="B12" s="50"/>
      <c r="C12" s="141"/>
      <c r="D12" s="86" t="s">
        <v>320</v>
      </c>
      <c r="E12" s="265" t="s">
        <v>321</v>
      </c>
      <c r="F12" s="5" t="s">
        <v>32</v>
      </c>
      <c r="G12" s="194" t="s">
        <v>322</v>
      </c>
      <c r="H12" s="90" t="s">
        <v>323</v>
      </c>
      <c r="I12" s="263" t="s">
        <v>324</v>
      </c>
      <c r="J12" s="155" t="s">
        <v>33</v>
      </c>
      <c r="K12" s="161" t="s">
        <v>34</v>
      </c>
      <c r="L12" s="51">
        <v>266.5</v>
      </c>
      <c r="M12" s="52">
        <f>L12/3.8</f>
        <v>70.13157894736842</v>
      </c>
      <c r="N12" s="53">
        <f>RANK(M12,M$11:M$15,0)</f>
        <v>2</v>
      </c>
      <c r="O12" s="51">
        <v>261.5</v>
      </c>
      <c r="P12" s="52">
        <f>O12/3.8</f>
        <v>68.81578947368422</v>
      </c>
      <c r="Q12" s="53">
        <f>RANK(P12,P$11:P$15,0)</f>
        <v>2</v>
      </c>
      <c r="R12" s="51">
        <v>260</v>
      </c>
      <c r="S12" s="52">
        <f>R12/3.8</f>
        <v>68.42105263157895</v>
      </c>
      <c r="T12" s="53">
        <f>RANK(S12,S$11:S$15,0)</f>
        <v>2</v>
      </c>
      <c r="U12" s="53"/>
      <c r="V12" s="53"/>
      <c r="W12" s="51">
        <f>L12+O12+R12</f>
        <v>788</v>
      </c>
      <c r="X12" s="54"/>
      <c r="Y12" s="84">
        <f>ROUND(SUM(M12,P12,S12)/3,3)-IF($U12=1,0.5,IF($U12=2,1.5,0))</f>
        <v>69.123</v>
      </c>
      <c r="Z12" s="55" t="s">
        <v>32</v>
      </c>
    </row>
    <row r="13" spans="1:26" s="37" customFormat="1" ht="33" customHeight="1">
      <c r="A13" s="49">
        <f>RANK(Y13,Y$11:Y$15,0)</f>
        <v>3</v>
      </c>
      <c r="B13" s="50"/>
      <c r="C13" s="223"/>
      <c r="D13" s="86" t="s">
        <v>257</v>
      </c>
      <c r="E13" s="3" t="s">
        <v>258</v>
      </c>
      <c r="F13" s="5" t="s">
        <v>32</v>
      </c>
      <c r="G13" s="94" t="s">
        <v>325</v>
      </c>
      <c r="H13" s="90" t="s">
        <v>326</v>
      </c>
      <c r="I13" s="159"/>
      <c r="J13" s="159" t="s">
        <v>262</v>
      </c>
      <c r="K13" s="88" t="s">
        <v>233</v>
      </c>
      <c r="L13" s="51">
        <v>256.5</v>
      </c>
      <c r="M13" s="52">
        <f>L13/3.8</f>
        <v>67.5</v>
      </c>
      <c r="N13" s="53">
        <f>RANK(M13,M$11:M$15,0)</f>
        <v>3</v>
      </c>
      <c r="O13" s="51">
        <v>257.5</v>
      </c>
      <c r="P13" s="52">
        <f>O13/3.8</f>
        <v>67.76315789473685</v>
      </c>
      <c r="Q13" s="53">
        <f>RANK(P13,P$11:P$15,0)</f>
        <v>3</v>
      </c>
      <c r="R13" s="51">
        <v>254</v>
      </c>
      <c r="S13" s="52">
        <f>R13/3.8</f>
        <v>66.8421052631579</v>
      </c>
      <c r="T13" s="53">
        <f>RANK(S13,S$11:S$15,0)</f>
        <v>3</v>
      </c>
      <c r="U13" s="53"/>
      <c r="V13" s="53"/>
      <c r="W13" s="51">
        <f>L13+O13+R13</f>
        <v>768</v>
      </c>
      <c r="X13" s="54"/>
      <c r="Y13" s="84">
        <f>ROUND(SUM(M13,P13,S13)/3,3)-IF($U13=1,0.5,IF($U13=2,1.5,0))</f>
        <v>67.368</v>
      </c>
      <c r="Z13" s="55" t="s">
        <v>32</v>
      </c>
    </row>
    <row r="14" spans="1:26" s="37" customFormat="1" ht="33" customHeight="1">
      <c r="A14" s="49">
        <f>RANK(Y14,Y$11:Y$15,0)</f>
        <v>4</v>
      </c>
      <c r="B14" s="50"/>
      <c r="C14" s="141"/>
      <c r="D14" s="86" t="s">
        <v>316</v>
      </c>
      <c r="E14" s="3" t="s">
        <v>317</v>
      </c>
      <c r="F14" s="5" t="s">
        <v>32</v>
      </c>
      <c r="G14" s="264" t="s">
        <v>318</v>
      </c>
      <c r="H14" s="219" t="s">
        <v>319</v>
      </c>
      <c r="I14" s="156" t="s">
        <v>50</v>
      </c>
      <c r="J14" s="155" t="s">
        <v>287</v>
      </c>
      <c r="K14" s="156" t="s">
        <v>233</v>
      </c>
      <c r="L14" s="51">
        <v>254</v>
      </c>
      <c r="M14" s="52">
        <f>L14/3.8</f>
        <v>66.8421052631579</v>
      </c>
      <c r="N14" s="53">
        <f>RANK(M14,M$11:M$15,0)</f>
        <v>4</v>
      </c>
      <c r="O14" s="51">
        <v>248</v>
      </c>
      <c r="P14" s="52">
        <f>O14/3.8</f>
        <v>65.26315789473685</v>
      </c>
      <c r="Q14" s="53">
        <f>RANK(P14,P$11:P$15,0)</f>
        <v>4</v>
      </c>
      <c r="R14" s="51">
        <v>252</v>
      </c>
      <c r="S14" s="52">
        <f>R14/3.8</f>
        <v>66.31578947368422</v>
      </c>
      <c r="T14" s="53">
        <f>RANK(S14,S$11:S$15,0)</f>
        <v>4</v>
      </c>
      <c r="U14" s="53"/>
      <c r="V14" s="53"/>
      <c r="W14" s="51">
        <f>L14+O14+R14</f>
        <v>754</v>
      </c>
      <c r="X14" s="54"/>
      <c r="Y14" s="84">
        <f>ROUND(SUM(M14,P14,S14)/3,3)-IF($U14=1,0.5,IF($U14=2,1.5,0))</f>
        <v>66.14</v>
      </c>
      <c r="Z14" s="55" t="s">
        <v>32</v>
      </c>
    </row>
    <row r="15" spans="1:26" s="37" customFormat="1" ht="33" customHeight="1">
      <c r="A15" s="49">
        <f>RANK(Y15,Y$11:Y$15,0)</f>
        <v>5</v>
      </c>
      <c r="B15" s="50"/>
      <c r="C15" s="141"/>
      <c r="D15" s="261" t="s">
        <v>263</v>
      </c>
      <c r="E15" s="3" t="s">
        <v>156</v>
      </c>
      <c r="F15" s="249" t="s">
        <v>32</v>
      </c>
      <c r="G15" s="217" t="s">
        <v>314</v>
      </c>
      <c r="H15" s="262" t="s">
        <v>315</v>
      </c>
      <c r="I15" s="155" t="s">
        <v>159</v>
      </c>
      <c r="J15" s="218" t="s">
        <v>62</v>
      </c>
      <c r="K15" s="161" t="s">
        <v>160</v>
      </c>
      <c r="L15" s="51">
        <v>227.5</v>
      </c>
      <c r="M15" s="52">
        <f>L15/3.8</f>
        <v>59.86842105263158</v>
      </c>
      <c r="N15" s="53">
        <f>RANK(M15,M$11:M$15,0)</f>
        <v>5</v>
      </c>
      <c r="O15" s="51">
        <v>232</v>
      </c>
      <c r="P15" s="52">
        <f>O15/3.8</f>
        <v>61.05263157894737</v>
      </c>
      <c r="Q15" s="53">
        <f>RANK(P15,P$11:P$15,0)</f>
        <v>5</v>
      </c>
      <c r="R15" s="51">
        <v>235</v>
      </c>
      <c r="S15" s="52">
        <f>R15/3.8</f>
        <v>61.8421052631579</v>
      </c>
      <c r="T15" s="53">
        <f>RANK(S15,S$11:S$15,0)</f>
        <v>5</v>
      </c>
      <c r="U15" s="53">
        <v>1</v>
      </c>
      <c r="V15" s="53"/>
      <c r="W15" s="51">
        <f>L15+O15+R15</f>
        <v>694.5</v>
      </c>
      <c r="X15" s="54"/>
      <c r="Y15" s="84">
        <f>ROUND(SUM(M15,P15,S15)/3,3)-IF($U15=1,0.5,IF($U15=2,1.5,0))</f>
        <v>60.421</v>
      </c>
      <c r="Z15" s="55">
        <v>3</v>
      </c>
    </row>
    <row r="16" spans="1:25" s="37" customFormat="1" ht="22.5" customHeight="1">
      <c r="A16" s="56"/>
      <c r="B16" s="57"/>
      <c r="C16" s="58"/>
      <c r="D16" s="59"/>
      <c r="E16" s="60"/>
      <c r="F16" s="61"/>
      <c r="G16" s="62"/>
      <c r="H16" s="63"/>
      <c r="I16" s="64"/>
      <c r="J16" s="65"/>
      <c r="K16" s="64"/>
      <c r="L16" s="66"/>
      <c r="M16" s="67"/>
      <c r="N16" s="68"/>
      <c r="O16" s="66"/>
      <c r="P16" s="67"/>
      <c r="Q16" s="68"/>
      <c r="R16" s="66"/>
      <c r="S16" s="67"/>
      <c r="T16" s="68"/>
      <c r="U16" s="68"/>
      <c r="V16" s="68"/>
      <c r="W16" s="66"/>
      <c r="X16" s="69"/>
      <c r="Y16" s="67"/>
    </row>
    <row r="17" spans="1:25" ht="30" customHeight="1">
      <c r="A17" s="1"/>
      <c r="B17" s="1"/>
      <c r="C17" s="1"/>
      <c r="D17" s="1" t="s">
        <v>13</v>
      </c>
      <c r="E17" s="1"/>
      <c r="F17" s="1"/>
      <c r="G17" s="1"/>
      <c r="H17" s="1"/>
      <c r="I17" s="1" t="s">
        <v>281</v>
      </c>
      <c r="J17" s="1"/>
      <c r="K17" s="70"/>
      <c r="L17" s="71"/>
      <c r="M17" s="70"/>
      <c r="N17" s="1"/>
      <c r="O17" s="72"/>
      <c r="P17" s="73"/>
      <c r="Q17" s="1"/>
      <c r="R17" s="72"/>
      <c r="S17" s="73"/>
      <c r="T17" s="1"/>
      <c r="U17" s="1"/>
      <c r="V17" s="1"/>
      <c r="W17" s="1"/>
      <c r="X17" s="1"/>
      <c r="Y17" s="73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117</v>
      </c>
      <c r="J18" s="1"/>
      <c r="K18" s="70"/>
      <c r="L18" s="71"/>
      <c r="M18" s="74"/>
      <c r="O18" s="72"/>
      <c r="P18" s="73"/>
      <c r="Q18" s="1"/>
      <c r="R18" s="72"/>
      <c r="S18" s="73"/>
      <c r="T18" s="1"/>
      <c r="U18" s="1"/>
      <c r="V18" s="1"/>
      <c r="W18" s="1"/>
      <c r="X18" s="1"/>
      <c r="Y18" s="73"/>
    </row>
    <row r="19" spans="11:13" ht="12.75">
      <c r="K19" s="70"/>
      <c r="L19" s="71"/>
      <c r="M19" s="70"/>
    </row>
    <row r="20" spans="11:13" ht="12.75">
      <c r="K20" s="70"/>
      <c r="L20" s="71"/>
      <c r="M20" s="70"/>
    </row>
  </sheetData>
  <sheetProtection/>
  <protectedRanges>
    <protectedRange sqref="K11" name="Диапазон1_3_1_1_3_11_1_1_3_1_3_1_1_1_1_3_2"/>
    <protectedRange sqref="K14" name="Диапазон1_3_1_1_3_11_1_1_3_1_3_1_1_1_1_2_1"/>
  </protectedRanges>
  <mergeCells count="24">
    <mergeCell ref="A6:Z6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view="pageBreakPreview" zoomScale="77" zoomScaleNormal="50" zoomScaleSheetLayoutView="77" zoomScalePageLayoutView="0" workbookViewId="0" topLeftCell="A15">
      <selection activeCell="D11" sqref="D11:K28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5.2812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00390625" style="38" customWidth="1"/>
    <col min="25" max="25" width="9.7109375" style="83" customWidth="1"/>
    <col min="26" max="26" width="8.00390625" style="38" customWidth="1"/>
    <col min="27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0" customHeight="1">
      <c r="A2" s="361" t="s">
        <v>332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7" customFormat="1" ht="22.5" customHeight="1">
      <c r="A5" s="364" t="s">
        <v>70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ht="18.75" customHeight="1">
      <c r="A6" s="365" t="s">
        <v>504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</row>
    <row r="7" spans="1:26" ht="18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</row>
    <row r="8" spans="1:23" s="36" customFormat="1" ht="12.75">
      <c r="A8" s="6" t="s">
        <v>114</v>
      </c>
      <c r="B8" s="40"/>
      <c r="C8" s="41"/>
      <c r="D8" s="41"/>
      <c r="E8" s="41"/>
      <c r="F8" s="41"/>
      <c r="G8" s="41"/>
      <c r="H8" s="41"/>
      <c r="I8" s="41"/>
      <c r="J8" s="41"/>
      <c r="K8" s="42"/>
      <c r="L8" s="43"/>
      <c r="V8" s="255" t="s">
        <v>243</v>
      </c>
      <c r="W8" s="6"/>
    </row>
    <row r="9" spans="1:26" s="45" customFormat="1" ht="19.5" customHeight="1">
      <c r="A9" s="367" t="s">
        <v>31</v>
      </c>
      <c r="B9" s="368" t="s">
        <v>3</v>
      </c>
      <c r="C9" s="369" t="s">
        <v>69</v>
      </c>
      <c r="D9" s="371" t="s">
        <v>18</v>
      </c>
      <c r="E9" s="371" t="s">
        <v>6</v>
      </c>
      <c r="F9" s="367" t="s">
        <v>7</v>
      </c>
      <c r="G9" s="371" t="s">
        <v>19</v>
      </c>
      <c r="H9" s="371" t="s">
        <v>6</v>
      </c>
      <c r="I9" s="371" t="s">
        <v>9</v>
      </c>
      <c r="J9" s="44"/>
      <c r="K9" s="371" t="s">
        <v>11</v>
      </c>
      <c r="L9" s="366" t="s">
        <v>20</v>
      </c>
      <c r="M9" s="366"/>
      <c r="N9" s="366"/>
      <c r="O9" s="366" t="s">
        <v>21</v>
      </c>
      <c r="P9" s="366"/>
      <c r="Q9" s="366"/>
      <c r="R9" s="366" t="s">
        <v>22</v>
      </c>
      <c r="S9" s="366"/>
      <c r="T9" s="366"/>
      <c r="U9" s="373" t="s">
        <v>23</v>
      </c>
      <c r="V9" s="369" t="s">
        <v>24</v>
      </c>
      <c r="W9" s="367" t="s">
        <v>25</v>
      </c>
      <c r="X9" s="375" t="s">
        <v>26</v>
      </c>
      <c r="Y9" s="372" t="s">
        <v>27</v>
      </c>
      <c r="Z9" s="372" t="s">
        <v>28</v>
      </c>
    </row>
    <row r="10" spans="1:26" s="45" customFormat="1" ht="39.75" customHeight="1">
      <c r="A10" s="367"/>
      <c r="B10" s="368"/>
      <c r="C10" s="370"/>
      <c r="D10" s="371"/>
      <c r="E10" s="371"/>
      <c r="F10" s="367"/>
      <c r="G10" s="371"/>
      <c r="H10" s="371"/>
      <c r="I10" s="371"/>
      <c r="J10" s="44"/>
      <c r="K10" s="371"/>
      <c r="L10" s="46" t="s">
        <v>29</v>
      </c>
      <c r="M10" s="47" t="s">
        <v>30</v>
      </c>
      <c r="N10" s="48" t="s">
        <v>31</v>
      </c>
      <c r="O10" s="46" t="s">
        <v>29</v>
      </c>
      <c r="P10" s="47" t="s">
        <v>30</v>
      </c>
      <c r="Q10" s="48" t="s">
        <v>31</v>
      </c>
      <c r="R10" s="46" t="s">
        <v>29</v>
      </c>
      <c r="S10" s="47" t="s">
        <v>30</v>
      </c>
      <c r="T10" s="48" t="s">
        <v>31</v>
      </c>
      <c r="U10" s="374"/>
      <c r="V10" s="370"/>
      <c r="W10" s="367"/>
      <c r="X10" s="375"/>
      <c r="Y10" s="372"/>
      <c r="Z10" s="372"/>
    </row>
    <row r="11" spans="1:26" s="37" customFormat="1" ht="33" customHeight="1">
      <c r="A11" s="49">
        <f aca="true" t="shared" si="0" ref="A11:A28">RANK(Y11,Y$11:Y$28,0)</f>
        <v>1</v>
      </c>
      <c r="B11" s="50"/>
      <c r="C11" s="85"/>
      <c r="D11" s="86" t="s">
        <v>359</v>
      </c>
      <c r="E11" s="3" t="s">
        <v>360</v>
      </c>
      <c r="F11" s="5">
        <v>2</v>
      </c>
      <c r="G11" s="87" t="s">
        <v>361</v>
      </c>
      <c r="H11" s="154" t="s">
        <v>362</v>
      </c>
      <c r="I11" s="163" t="s">
        <v>165</v>
      </c>
      <c r="J11" s="155" t="s">
        <v>287</v>
      </c>
      <c r="K11" s="156" t="s">
        <v>233</v>
      </c>
      <c r="L11" s="51">
        <v>211.5</v>
      </c>
      <c r="M11" s="52">
        <f aca="true" t="shared" si="1" ref="M11:M28">L11/3</f>
        <v>70.5</v>
      </c>
      <c r="N11" s="53">
        <f aca="true" t="shared" si="2" ref="N11:N28">RANK(M11,M$11:M$28,0)</f>
        <v>1</v>
      </c>
      <c r="O11" s="51">
        <v>223</v>
      </c>
      <c r="P11" s="52">
        <f aca="true" t="shared" si="3" ref="P11:P28">O11/3</f>
        <v>74.33333333333333</v>
      </c>
      <c r="Q11" s="53">
        <f aca="true" t="shared" si="4" ref="Q11:Q28">RANK(P11,P$11:P$28,0)</f>
        <v>1</v>
      </c>
      <c r="R11" s="51">
        <v>226</v>
      </c>
      <c r="S11" s="52">
        <f aca="true" t="shared" si="5" ref="S11:S28">R11/3</f>
        <v>75.33333333333333</v>
      </c>
      <c r="T11" s="53">
        <f aca="true" t="shared" si="6" ref="T11:T28">RANK(S11,S$11:S$28,0)</f>
        <v>1</v>
      </c>
      <c r="U11" s="53"/>
      <c r="V11" s="53"/>
      <c r="W11" s="51">
        <f aca="true" t="shared" si="7" ref="W11:W28">L11+O11+R11</f>
        <v>660.5</v>
      </c>
      <c r="X11" s="54"/>
      <c r="Y11" s="84">
        <f aca="true" t="shared" si="8" ref="Y11:Y28">ROUND(SUM(M11,P11,S11)/3,3)-IF($U11=1,0.5,IF($U11=2,1.5,0))</f>
        <v>73.389</v>
      </c>
      <c r="Z11" s="55" t="s">
        <v>35</v>
      </c>
    </row>
    <row r="12" spans="1:26" s="37" customFormat="1" ht="33" customHeight="1">
      <c r="A12" s="49">
        <f t="shared" si="0"/>
        <v>2</v>
      </c>
      <c r="B12" s="50"/>
      <c r="C12" s="85"/>
      <c r="D12" s="86" t="s">
        <v>368</v>
      </c>
      <c r="E12" s="3" t="s">
        <v>369</v>
      </c>
      <c r="F12" s="2">
        <v>2</v>
      </c>
      <c r="G12" s="194" t="s">
        <v>370</v>
      </c>
      <c r="H12" s="269" t="s">
        <v>371</v>
      </c>
      <c r="I12" s="163" t="s">
        <v>262</v>
      </c>
      <c r="J12" s="268" t="s">
        <v>262</v>
      </c>
      <c r="K12" s="156" t="s">
        <v>372</v>
      </c>
      <c r="L12" s="51">
        <v>210.5</v>
      </c>
      <c r="M12" s="52">
        <f t="shared" si="1"/>
        <v>70.16666666666667</v>
      </c>
      <c r="N12" s="53">
        <f t="shared" si="2"/>
        <v>2</v>
      </c>
      <c r="O12" s="51">
        <v>214</v>
      </c>
      <c r="P12" s="52">
        <f t="shared" si="3"/>
        <v>71.33333333333333</v>
      </c>
      <c r="Q12" s="53">
        <f t="shared" si="4"/>
        <v>2</v>
      </c>
      <c r="R12" s="51">
        <v>204.5</v>
      </c>
      <c r="S12" s="52">
        <f t="shared" si="5"/>
        <v>68.16666666666667</v>
      </c>
      <c r="T12" s="53">
        <f t="shared" si="6"/>
        <v>2</v>
      </c>
      <c r="U12" s="53"/>
      <c r="V12" s="53"/>
      <c r="W12" s="51">
        <f t="shared" si="7"/>
        <v>629</v>
      </c>
      <c r="X12" s="54"/>
      <c r="Y12" s="84">
        <f t="shared" si="8"/>
        <v>69.889</v>
      </c>
      <c r="Z12" s="55" t="s">
        <v>35</v>
      </c>
    </row>
    <row r="13" spans="1:26" s="37" customFormat="1" ht="33" customHeight="1">
      <c r="A13" s="49">
        <f t="shared" si="0"/>
        <v>3</v>
      </c>
      <c r="B13" s="50"/>
      <c r="C13" s="85"/>
      <c r="D13" s="89" t="s">
        <v>122</v>
      </c>
      <c r="E13" s="3"/>
      <c r="F13" s="18" t="s">
        <v>35</v>
      </c>
      <c r="G13" s="87" t="s">
        <v>123</v>
      </c>
      <c r="H13" s="166" t="s">
        <v>54</v>
      </c>
      <c r="I13" s="163" t="s">
        <v>50</v>
      </c>
      <c r="J13" s="155" t="s">
        <v>51</v>
      </c>
      <c r="K13" s="156" t="s">
        <v>233</v>
      </c>
      <c r="L13" s="51">
        <v>203</v>
      </c>
      <c r="M13" s="52">
        <f t="shared" si="1"/>
        <v>67.66666666666667</v>
      </c>
      <c r="N13" s="53">
        <f t="shared" si="2"/>
        <v>4</v>
      </c>
      <c r="O13" s="51">
        <v>212</v>
      </c>
      <c r="P13" s="52">
        <f t="shared" si="3"/>
        <v>70.66666666666667</v>
      </c>
      <c r="Q13" s="53">
        <f t="shared" si="4"/>
        <v>3</v>
      </c>
      <c r="R13" s="51">
        <v>194</v>
      </c>
      <c r="S13" s="52">
        <f t="shared" si="5"/>
        <v>64.66666666666667</v>
      </c>
      <c r="T13" s="53">
        <f t="shared" si="6"/>
        <v>9</v>
      </c>
      <c r="U13" s="53"/>
      <c r="V13" s="53"/>
      <c r="W13" s="51">
        <f t="shared" si="7"/>
        <v>609</v>
      </c>
      <c r="X13" s="54"/>
      <c r="Y13" s="84">
        <f t="shared" si="8"/>
        <v>67.667</v>
      </c>
      <c r="Z13" s="55" t="s">
        <v>35</v>
      </c>
    </row>
    <row r="14" spans="1:26" s="37" customFormat="1" ht="33" customHeight="1">
      <c r="A14" s="49">
        <f t="shared" si="0"/>
        <v>4</v>
      </c>
      <c r="B14" s="50"/>
      <c r="C14" s="85"/>
      <c r="D14" s="266" t="s">
        <v>336</v>
      </c>
      <c r="E14" s="3" t="s">
        <v>337</v>
      </c>
      <c r="F14" s="267" t="s">
        <v>35</v>
      </c>
      <c r="G14" s="87" t="s">
        <v>338</v>
      </c>
      <c r="H14" s="165" t="s">
        <v>339</v>
      </c>
      <c r="I14" s="163" t="s">
        <v>340</v>
      </c>
      <c r="J14" s="268" t="s">
        <v>341</v>
      </c>
      <c r="K14" s="156" t="s">
        <v>342</v>
      </c>
      <c r="L14" s="51">
        <v>201</v>
      </c>
      <c r="M14" s="52">
        <f t="shared" si="1"/>
        <v>67</v>
      </c>
      <c r="N14" s="53">
        <f t="shared" si="2"/>
        <v>8</v>
      </c>
      <c r="O14" s="51">
        <v>211.5</v>
      </c>
      <c r="P14" s="52">
        <f t="shared" si="3"/>
        <v>70.5</v>
      </c>
      <c r="Q14" s="53">
        <f t="shared" si="4"/>
        <v>4</v>
      </c>
      <c r="R14" s="51">
        <v>195.5</v>
      </c>
      <c r="S14" s="52">
        <f t="shared" si="5"/>
        <v>65.16666666666667</v>
      </c>
      <c r="T14" s="53">
        <f t="shared" si="6"/>
        <v>7</v>
      </c>
      <c r="U14" s="53"/>
      <c r="V14" s="53"/>
      <c r="W14" s="51">
        <f t="shared" si="7"/>
        <v>608</v>
      </c>
      <c r="X14" s="54"/>
      <c r="Y14" s="84">
        <f t="shared" si="8"/>
        <v>67.556</v>
      </c>
      <c r="Z14" s="55" t="s">
        <v>35</v>
      </c>
    </row>
    <row r="15" spans="1:26" s="37" customFormat="1" ht="33" customHeight="1">
      <c r="A15" s="49">
        <f t="shared" si="0"/>
        <v>5</v>
      </c>
      <c r="B15" s="50"/>
      <c r="C15" s="85"/>
      <c r="D15" s="89" t="s">
        <v>122</v>
      </c>
      <c r="E15" s="3"/>
      <c r="F15" s="18" t="s">
        <v>35</v>
      </c>
      <c r="G15" s="87" t="s">
        <v>367</v>
      </c>
      <c r="H15" s="166" t="s">
        <v>49</v>
      </c>
      <c r="I15" s="163" t="s">
        <v>50</v>
      </c>
      <c r="J15" s="155" t="s">
        <v>51</v>
      </c>
      <c r="K15" s="156" t="s">
        <v>233</v>
      </c>
      <c r="L15" s="51">
        <v>202.5</v>
      </c>
      <c r="M15" s="52">
        <f t="shared" si="1"/>
        <v>67.5</v>
      </c>
      <c r="N15" s="53">
        <f t="shared" si="2"/>
        <v>5</v>
      </c>
      <c r="O15" s="51">
        <v>207</v>
      </c>
      <c r="P15" s="52">
        <f t="shared" si="3"/>
        <v>69</v>
      </c>
      <c r="Q15" s="53">
        <f t="shared" si="4"/>
        <v>6</v>
      </c>
      <c r="R15" s="51">
        <v>195.5</v>
      </c>
      <c r="S15" s="52">
        <f t="shared" si="5"/>
        <v>65.16666666666667</v>
      </c>
      <c r="T15" s="53">
        <f t="shared" si="6"/>
        <v>7</v>
      </c>
      <c r="U15" s="53"/>
      <c r="V15" s="53"/>
      <c r="W15" s="51">
        <f t="shared" si="7"/>
        <v>605</v>
      </c>
      <c r="X15" s="54"/>
      <c r="Y15" s="84">
        <f t="shared" si="8"/>
        <v>67.222</v>
      </c>
      <c r="Z15" s="55" t="s">
        <v>35</v>
      </c>
    </row>
    <row r="16" spans="1:26" s="37" customFormat="1" ht="33" customHeight="1">
      <c r="A16" s="49">
        <f t="shared" si="0"/>
        <v>6</v>
      </c>
      <c r="B16" s="50"/>
      <c r="C16" s="85"/>
      <c r="D16" s="89" t="s">
        <v>176</v>
      </c>
      <c r="E16" s="3"/>
      <c r="F16" s="221" t="s">
        <v>35</v>
      </c>
      <c r="G16" s="87" t="s">
        <v>177</v>
      </c>
      <c r="H16" s="90" t="s">
        <v>178</v>
      </c>
      <c r="I16" s="163" t="s">
        <v>50</v>
      </c>
      <c r="J16" s="155" t="s">
        <v>51</v>
      </c>
      <c r="K16" s="156" t="s">
        <v>233</v>
      </c>
      <c r="L16" s="51">
        <v>200.5</v>
      </c>
      <c r="M16" s="52">
        <f t="shared" si="1"/>
        <v>66.83333333333333</v>
      </c>
      <c r="N16" s="53">
        <f t="shared" si="2"/>
        <v>9</v>
      </c>
      <c r="O16" s="51">
        <v>208</v>
      </c>
      <c r="P16" s="52">
        <f t="shared" si="3"/>
        <v>69.33333333333333</v>
      </c>
      <c r="Q16" s="53">
        <f t="shared" si="4"/>
        <v>5</v>
      </c>
      <c r="R16" s="51">
        <v>191.5</v>
      </c>
      <c r="S16" s="52">
        <f t="shared" si="5"/>
        <v>63.833333333333336</v>
      </c>
      <c r="T16" s="53">
        <f t="shared" si="6"/>
        <v>11</v>
      </c>
      <c r="U16" s="53"/>
      <c r="V16" s="53"/>
      <c r="W16" s="51">
        <f t="shared" si="7"/>
        <v>600</v>
      </c>
      <c r="X16" s="54"/>
      <c r="Y16" s="84">
        <f t="shared" si="8"/>
        <v>66.667</v>
      </c>
      <c r="Z16" s="55" t="s">
        <v>35</v>
      </c>
    </row>
    <row r="17" spans="1:26" s="37" customFormat="1" ht="33" customHeight="1">
      <c r="A17" s="49">
        <f t="shared" si="0"/>
        <v>7</v>
      </c>
      <c r="B17" s="50"/>
      <c r="C17" s="85"/>
      <c r="D17" s="89" t="s">
        <v>354</v>
      </c>
      <c r="E17" s="3" t="s">
        <v>355</v>
      </c>
      <c r="F17" s="18" t="s">
        <v>35</v>
      </c>
      <c r="G17" s="190" t="s">
        <v>356</v>
      </c>
      <c r="H17" s="219" t="s">
        <v>357</v>
      </c>
      <c r="I17" s="163" t="s">
        <v>358</v>
      </c>
      <c r="J17" s="91" t="s">
        <v>184</v>
      </c>
      <c r="K17" s="156" t="s">
        <v>46</v>
      </c>
      <c r="L17" s="51">
        <v>205</v>
      </c>
      <c r="M17" s="52">
        <f t="shared" si="1"/>
        <v>68.33333333333333</v>
      </c>
      <c r="N17" s="53">
        <f t="shared" si="2"/>
        <v>3</v>
      </c>
      <c r="O17" s="51">
        <v>196</v>
      </c>
      <c r="P17" s="52">
        <f t="shared" si="3"/>
        <v>65.33333333333333</v>
      </c>
      <c r="Q17" s="53">
        <f t="shared" si="4"/>
        <v>10</v>
      </c>
      <c r="R17" s="51">
        <v>197</v>
      </c>
      <c r="S17" s="52">
        <f t="shared" si="5"/>
        <v>65.66666666666667</v>
      </c>
      <c r="T17" s="53">
        <f t="shared" si="6"/>
        <v>5</v>
      </c>
      <c r="U17" s="53"/>
      <c r="V17" s="53"/>
      <c r="W17" s="51">
        <f t="shared" si="7"/>
        <v>598</v>
      </c>
      <c r="X17" s="54"/>
      <c r="Y17" s="84">
        <f t="shared" si="8"/>
        <v>66.444</v>
      </c>
      <c r="Z17" s="55" t="s">
        <v>35</v>
      </c>
    </row>
    <row r="18" spans="1:26" s="37" customFormat="1" ht="33" customHeight="1">
      <c r="A18" s="49">
        <f t="shared" si="0"/>
        <v>8</v>
      </c>
      <c r="B18" s="50"/>
      <c r="C18" s="85"/>
      <c r="D18" s="89" t="s">
        <v>47</v>
      </c>
      <c r="E18" s="3" t="s">
        <v>48</v>
      </c>
      <c r="F18" s="18">
        <v>3</v>
      </c>
      <c r="G18" s="87" t="s">
        <v>167</v>
      </c>
      <c r="H18" s="95" t="s">
        <v>36</v>
      </c>
      <c r="I18" s="163" t="s">
        <v>37</v>
      </c>
      <c r="J18" s="91" t="s">
        <v>39</v>
      </c>
      <c r="K18" s="156" t="s">
        <v>34</v>
      </c>
      <c r="L18" s="51">
        <v>199</v>
      </c>
      <c r="M18" s="52">
        <f t="shared" si="1"/>
        <v>66.33333333333333</v>
      </c>
      <c r="N18" s="53">
        <f t="shared" si="2"/>
        <v>12</v>
      </c>
      <c r="O18" s="51">
        <v>200.5</v>
      </c>
      <c r="P18" s="52">
        <f t="shared" si="3"/>
        <v>66.83333333333333</v>
      </c>
      <c r="Q18" s="53">
        <f t="shared" si="4"/>
        <v>7</v>
      </c>
      <c r="R18" s="51">
        <v>196.5</v>
      </c>
      <c r="S18" s="52">
        <f t="shared" si="5"/>
        <v>65.5</v>
      </c>
      <c r="T18" s="53">
        <f t="shared" si="6"/>
        <v>6</v>
      </c>
      <c r="U18" s="53"/>
      <c r="V18" s="53"/>
      <c r="W18" s="51">
        <f t="shared" si="7"/>
        <v>596</v>
      </c>
      <c r="X18" s="54"/>
      <c r="Y18" s="84">
        <f t="shared" si="8"/>
        <v>66.222</v>
      </c>
      <c r="Z18" s="55" t="s">
        <v>35</v>
      </c>
    </row>
    <row r="19" spans="1:26" s="37" customFormat="1" ht="33" customHeight="1">
      <c r="A19" s="49">
        <f t="shared" si="0"/>
        <v>9</v>
      </c>
      <c r="B19" s="50"/>
      <c r="C19" s="85"/>
      <c r="D19" s="89" t="s">
        <v>343</v>
      </c>
      <c r="E19" s="3" t="s">
        <v>344</v>
      </c>
      <c r="F19" s="183" t="s">
        <v>35</v>
      </c>
      <c r="G19" s="87" t="s">
        <v>345</v>
      </c>
      <c r="H19" s="165" t="s">
        <v>346</v>
      </c>
      <c r="I19" s="163" t="s">
        <v>507</v>
      </c>
      <c r="J19" s="91" t="s">
        <v>347</v>
      </c>
      <c r="K19" s="156" t="s">
        <v>506</v>
      </c>
      <c r="L19" s="51">
        <v>200.5</v>
      </c>
      <c r="M19" s="52">
        <f t="shared" si="1"/>
        <v>66.83333333333333</v>
      </c>
      <c r="N19" s="53">
        <f t="shared" si="2"/>
        <v>9</v>
      </c>
      <c r="O19" s="51">
        <v>195</v>
      </c>
      <c r="P19" s="52">
        <f t="shared" si="3"/>
        <v>65</v>
      </c>
      <c r="Q19" s="53">
        <f t="shared" si="4"/>
        <v>11</v>
      </c>
      <c r="R19" s="51">
        <v>197.5</v>
      </c>
      <c r="S19" s="52">
        <f t="shared" si="5"/>
        <v>65.83333333333333</v>
      </c>
      <c r="T19" s="53">
        <f t="shared" si="6"/>
        <v>4</v>
      </c>
      <c r="U19" s="53"/>
      <c r="V19" s="53"/>
      <c r="W19" s="51">
        <f t="shared" si="7"/>
        <v>593</v>
      </c>
      <c r="X19" s="54"/>
      <c r="Y19" s="84">
        <f t="shared" si="8"/>
        <v>65.889</v>
      </c>
      <c r="Z19" s="55" t="s">
        <v>35</v>
      </c>
    </row>
    <row r="20" spans="1:26" s="37" customFormat="1" ht="33" customHeight="1">
      <c r="A20" s="49">
        <f t="shared" si="0"/>
        <v>10</v>
      </c>
      <c r="B20" s="50"/>
      <c r="C20" s="85"/>
      <c r="D20" s="89" t="s">
        <v>47</v>
      </c>
      <c r="E20" s="3" t="s">
        <v>48</v>
      </c>
      <c r="F20" s="18">
        <v>3</v>
      </c>
      <c r="G20" s="87" t="s">
        <v>88</v>
      </c>
      <c r="H20" s="95" t="s">
        <v>53</v>
      </c>
      <c r="I20" s="163" t="s">
        <v>39</v>
      </c>
      <c r="J20" s="91" t="s">
        <v>39</v>
      </c>
      <c r="K20" s="156" t="s">
        <v>34</v>
      </c>
      <c r="L20" s="51">
        <v>201.5</v>
      </c>
      <c r="M20" s="52">
        <f t="shared" si="1"/>
        <v>67.16666666666667</v>
      </c>
      <c r="N20" s="53">
        <f t="shared" si="2"/>
        <v>7</v>
      </c>
      <c r="O20" s="51">
        <v>197</v>
      </c>
      <c r="P20" s="52">
        <f t="shared" si="3"/>
        <v>65.66666666666667</v>
      </c>
      <c r="Q20" s="53">
        <f t="shared" si="4"/>
        <v>8</v>
      </c>
      <c r="R20" s="51">
        <v>192</v>
      </c>
      <c r="S20" s="52">
        <f t="shared" si="5"/>
        <v>64</v>
      </c>
      <c r="T20" s="53">
        <f t="shared" si="6"/>
        <v>10</v>
      </c>
      <c r="U20" s="53"/>
      <c r="V20" s="53"/>
      <c r="W20" s="51">
        <f t="shared" si="7"/>
        <v>590.5</v>
      </c>
      <c r="X20" s="54"/>
      <c r="Y20" s="84">
        <f t="shared" si="8"/>
        <v>65.611</v>
      </c>
      <c r="Z20" s="55" t="s">
        <v>35</v>
      </c>
    </row>
    <row r="21" spans="1:26" s="37" customFormat="1" ht="33" customHeight="1">
      <c r="A21" s="49">
        <f t="shared" si="0"/>
        <v>11</v>
      </c>
      <c r="B21" s="50"/>
      <c r="C21" s="85"/>
      <c r="D21" s="86" t="s">
        <v>118</v>
      </c>
      <c r="E21" s="90"/>
      <c r="F21" s="183" t="s">
        <v>42</v>
      </c>
      <c r="G21" s="87" t="s">
        <v>119</v>
      </c>
      <c r="H21" s="90" t="s">
        <v>120</v>
      </c>
      <c r="I21" s="163" t="s">
        <v>50</v>
      </c>
      <c r="J21" s="155" t="s">
        <v>51</v>
      </c>
      <c r="K21" s="156" t="s">
        <v>233</v>
      </c>
      <c r="L21" s="51">
        <v>202.5</v>
      </c>
      <c r="M21" s="52">
        <f t="shared" si="1"/>
        <v>67.5</v>
      </c>
      <c r="N21" s="53">
        <f t="shared" si="2"/>
        <v>5</v>
      </c>
      <c r="O21" s="51">
        <v>182.5</v>
      </c>
      <c r="P21" s="52">
        <f t="shared" si="3"/>
        <v>60.833333333333336</v>
      </c>
      <c r="Q21" s="53">
        <f t="shared" si="4"/>
        <v>16</v>
      </c>
      <c r="R21" s="51">
        <v>200.5</v>
      </c>
      <c r="S21" s="52">
        <f t="shared" si="5"/>
        <v>66.83333333333333</v>
      </c>
      <c r="T21" s="53">
        <f t="shared" si="6"/>
        <v>3</v>
      </c>
      <c r="U21" s="53"/>
      <c r="V21" s="53"/>
      <c r="W21" s="51">
        <f t="shared" si="7"/>
        <v>585.5</v>
      </c>
      <c r="X21" s="54"/>
      <c r="Y21" s="84">
        <f t="shared" si="8"/>
        <v>65.056</v>
      </c>
      <c r="Z21" s="55" t="s">
        <v>35</v>
      </c>
    </row>
    <row r="22" spans="1:26" s="37" customFormat="1" ht="33" customHeight="1">
      <c r="A22" s="49">
        <f t="shared" si="0"/>
        <v>12</v>
      </c>
      <c r="B22" s="50"/>
      <c r="C22" s="85"/>
      <c r="D22" s="86" t="s">
        <v>363</v>
      </c>
      <c r="E22" s="3" t="s">
        <v>364</v>
      </c>
      <c r="F22" s="2" t="s">
        <v>42</v>
      </c>
      <c r="G22" s="87" t="s">
        <v>365</v>
      </c>
      <c r="H22" s="90" t="s">
        <v>85</v>
      </c>
      <c r="I22" s="163" t="s">
        <v>86</v>
      </c>
      <c r="J22" s="155" t="s">
        <v>87</v>
      </c>
      <c r="K22" s="156" t="s">
        <v>366</v>
      </c>
      <c r="L22" s="51">
        <v>194</v>
      </c>
      <c r="M22" s="52">
        <f t="shared" si="1"/>
        <v>64.66666666666667</v>
      </c>
      <c r="N22" s="53">
        <f t="shared" si="2"/>
        <v>13</v>
      </c>
      <c r="O22" s="51">
        <v>196.5</v>
      </c>
      <c r="P22" s="52">
        <f t="shared" si="3"/>
        <v>65.5</v>
      </c>
      <c r="Q22" s="53">
        <f t="shared" si="4"/>
        <v>9</v>
      </c>
      <c r="R22" s="51">
        <v>191.5</v>
      </c>
      <c r="S22" s="52">
        <f t="shared" si="5"/>
        <v>63.833333333333336</v>
      </c>
      <c r="T22" s="53">
        <f t="shared" si="6"/>
        <v>11</v>
      </c>
      <c r="U22" s="53"/>
      <c r="V22" s="53"/>
      <c r="W22" s="51">
        <f t="shared" si="7"/>
        <v>582</v>
      </c>
      <c r="X22" s="54"/>
      <c r="Y22" s="84">
        <f t="shared" si="8"/>
        <v>64.667</v>
      </c>
      <c r="Z22" s="55" t="s">
        <v>35</v>
      </c>
    </row>
    <row r="23" spans="1:26" s="37" customFormat="1" ht="33" customHeight="1">
      <c r="A23" s="49">
        <f t="shared" si="0"/>
        <v>13</v>
      </c>
      <c r="B23" s="50"/>
      <c r="C23" s="85"/>
      <c r="D23" s="247" t="s">
        <v>161</v>
      </c>
      <c r="E23" s="33"/>
      <c r="F23" s="320" t="s">
        <v>42</v>
      </c>
      <c r="G23" s="87" t="s">
        <v>162</v>
      </c>
      <c r="H23" s="165" t="s">
        <v>163</v>
      </c>
      <c r="I23" s="163" t="s">
        <v>50</v>
      </c>
      <c r="J23" s="226" t="s">
        <v>51</v>
      </c>
      <c r="K23" s="156" t="s">
        <v>233</v>
      </c>
      <c r="L23" s="51">
        <v>200</v>
      </c>
      <c r="M23" s="52">
        <f t="shared" si="1"/>
        <v>66.66666666666667</v>
      </c>
      <c r="N23" s="53">
        <f t="shared" si="2"/>
        <v>11</v>
      </c>
      <c r="O23" s="51">
        <v>192.5</v>
      </c>
      <c r="P23" s="52">
        <f t="shared" si="3"/>
        <v>64.16666666666667</v>
      </c>
      <c r="Q23" s="53">
        <f t="shared" si="4"/>
        <v>12</v>
      </c>
      <c r="R23" s="51">
        <v>186</v>
      </c>
      <c r="S23" s="52">
        <f t="shared" si="5"/>
        <v>62</v>
      </c>
      <c r="T23" s="53">
        <f t="shared" si="6"/>
        <v>13</v>
      </c>
      <c r="U23" s="53"/>
      <c r="V23" s="53"/>
      <c r="W23" s="51">
        <f t="shared" si="7"/>
        <v>578.5</v>
      </c>
      <c r="X23" s="54"/>
      <c r="Y23" s="84">
        <f t="shared" si="8"/>
        <v>64.278</v>
      </c>
      <c r="Z23" s="55" t="s">
        <v>35</v>
      </c>
    </row>
    <row r="24" spans="1:26" s="37" customFormat="1" ht="33" customHeight="1">
      <c r="A24" s="49">
        <f t="shared" si="0"/>
        <v>14</v>
      </c>
      <c r="B24" s="50"/>
      <c r="C24" s="85"/>
      <c r="D24" s="270" t="s">
        <v>348</v>
      </c>
      <c r="E24" s="3" t="s">
        <v>349</v>
      </c>
      <c r="F24" s="319">
        <v>2</v>
      </c>
      <c r="G24" s="190" t="s">
        <v>350</v>
      </c>
      <c r="H24" s="251" t="s">
        <v>351</v>
      </c>
      <c r="I24" s="163" t="s">
        <v>352</v>
      </c>
      <c r="J24" s="159" t="s">
        <v>352</v>
      </c>
      <c r="K24" s="156" t="s">
        <v>353</v>
      </c>
      <c r="L24" s="51">
        <v>192.5</v>
      </c>
      <c r="M24" s="52">
        <f t="shared" si="1"/>
        <v>64.16666666666667</v>
      </c>
      <c r="N24" s="53">
        <f t="shared" si="2"/>
        <v>14</v>
      </c>
      <c r="O24" s="51">
        <v>189</v>
      </c>
      <c r="P24" s="52">
        <f t="shared" si="3"/>
        <v>63</v>
      </c>
      <c r="Q24" s="53">
        <f t="shared" si="4"/>
        <v>13</v>
      </c>
      <c r="R24" s="51">
        <v>185.5</v>
      </c>
      <c r="S24" s="52">
        <f t="shared" si="5"/>
        <v>61.833333333333336</v>
      </c>
      <c r="T24" s="53">
        <f t="shared" si="6"/>
        <v>14</v>
      </c>
      <c r="U24" s="53"/>
      <c r="V24" s="53"/>
      <c r="W24" s="51">
        <f t="shared" si="7"/>
        <v>567</v>
      </c>
      <c r="X24" s="54"/>
      <c r="Y24" s="84">
        <f t="shared" si="8"/>
        <v>63</v>
      </c>
      <c r="Z24" s="55" t="s">
        <v>35</v>
      </c>
    </row>
    <row r="25" spans="1:26" s="37" customFormat="1" ht="33" customHeight="1">
      <c r="A25" s="49">
        <f t="shared" si="0"/>
        <v>15</v>
      </c>
      <c r="B25" s="50"/>
      <c r="C25" s="85"/>
      <c r="D25" s="248" t="s">
        <v>173</v>
      </c>
      <c r="E25" s="164"/>
      <c r="F25" s="258" t="s">
        <v>35</v>
      </c>
      <c r="G25" s="250" t="s">
        <v>174</v>
      </c>
      <c r="H25" s="238" t="s">
        <v>175</v>
      </c>
      <c r="I25" s="163" t="s">
        <v>50</v>
      </c>
      <c r="J25" s="259" t="s">
        <v>51</v>
      </c>
      <c r="K25" s="156" t="s">
        <v>233</v>
      </c>
      <c r="L25" s="51">
        <v>191.5</v>
      </c>
      <c r="M25" s="52">
        <f t="shared" si="1"/>
        <v>63.833333333333336</v>
      </c>
      <c r="N25" s="53">
        <f t="shared" si="2"/>
        <v>15</v>
      </c>
      <c r="O25" s="51">
        <v>188.5</v>
      </c>
      <c r="P25" s="52">
        <f t="shared" si="3"/>
        <v>62.833333333333336</v>
      </c>
      <c r="Q25" s="53">
        <f t="shared" si="4"/>
        <v>14</v>
      </c>
      <c r="R25" s="51">
        <v>183</v>
      </c>
      <c r="S25" s="52">
        <f t="shared" si="5"/>
        <v>61</v>
      </c>
      <c r="T25" s="53">
        <f t="shared" si="6"/>
        <v>15</v>
      </c>
      <c r="U25" s="53"/>
      <c r="V25" s="53"/>
      <c r="W25" s="51">
        <f t="shared" si="7"/>
        <v>563</v>
      </c>
      <c r="X25" s="54"/>
      <c r="Y25" s="84">
        <f t="shared" si="8"/>
        <v>62.556</v>
      </c>
      <c r="Z25" s="55" t="s">
        <v>89</v>
      </c>
    </row>
    <row r="26" spans="1:26" s="37" customFormat="1" ht="33" customHeight="1">
      <c r="A26" s="49">
        <f t="shared" si="0"/>
        <v>16</v>
      </c>
      <c r="B26" s="50"/>
      <c r="C26" s="85"/>
      <c r="D26" s="89" t="s">
        <v>181</v>
      </c>
      <c r="E26" s="3"/>
      <c r="F26" s="18" t="s">
        <v>89</v>
      </c>
      <c r="G26" s="87" t="s">
        <v>162</v>
      </c>
      <c r="H26" s="165" t="s">
        <v>163</v>
      </c>
      <c r="I26" s="163" t="s">
        <v>50</v>
      </c>
      <c r="J26" s="155" t="s">
        <v>51</v>
      </c>
      <c r="K26" s="156" t="s">
        <v>164</v>
      </c>
      <c r="L26" s="51">
        <v>186</v>
      </c>
      <c r="M26" s="52">
        <f t="shared" si="1"/>
        <v>62</v>
      </c>
      <c r="N26" s="53">
        <f t="shared" si="2"/>
        <v>17</v>
      </c>
      <c r="O26" s="51">
        <v>184.5</v>
      </c>
      <c r="P26" s="52">
        <f t="shared" si="3"/>
        <v>61.5</v>
      </c>
      <c r="Q26" s="53">
        <f t="shared" si="4"/>
        <v>15</v>
      </c>
      <c r="R26" s="51">
        <v>181</v>
      </c>
      <c r="S26" s="52">
        <f t="shared" si="5"/>
        <v>60.333333333333336</v>
      </c>
      <c r="T26" s="53">
        <f t="shared" si="6"/>
        <v>16</v>
      </c>
      <c r="U26" s="53"/>
      <c r="V26" s="53"/>
      <c r="W26" s="51">
        <f t="shared" si="7"/>
        <v>551.5</v>
      </c>
      <c r="X26" s="54"/>
      <c r="Y26" s="84">
        <f t="shared" si="8"/>
        <v>61.278</v>
      </c>
      <c r="Z26" s="55" t="s">
        <v>89</v>
      </c>
    </row>
    <row r="27" spans="1:26" s="37" customFormat="1" ht="33" customHeight="1">
      <c r="A27" s="49">
        <f t="shared" si="0"/>
        <v>17</v>
      </c>
      <c r="B27" s="50"/>
      <c r="C27" s="85"/>
      <c r="D27" s="89" t="s">
        <v>333</v>
      </c>
      <c r="E27" s="3"/>
      <c r="F27" s="189" t="s">
        <v>35</v>
      </c>
      <c r="G27" s="194" t="s">
        <v>334</v>
      </c>
      <c r="H27" s="166" t="s">
        <v>335</v>
      </c>
      <c r="I27" s="163" t="s">
        <v>50</v>
      </c>
      <c r="J27" s="155" t="s">
        <v>51</v>
      </c>
      <c r="K27" s="156" t="s">
        <v>233</v>
      </c>
      <c r="L27" s="51">
        <v>187.5</v>
      </c>
      <c r="M27" s="52">
        <f t="shared" si="1"/>
        <v>62.5</v>
      </c>
      <c r="N27" s="53">
        <f t="shared" si="2"/>
        <v>16</v>
      </c>
      <c r="O27" s="51">
        <v>178</v>
      </c>
      <c r="P27" s="52">
        <f t="shared" si="3"/>
        <v>59.333333333333336</v>
      </c>
      <c r="Q27" s="53">
        <f t="shared" si="4"/>
        <v>17</v>
      </c>
      <c r="R27" s="51">
        <v>173</v>
      </c>
      <c r="S27" s="52">
        <f t="shared" si="5"/>
        <v>57.666666666666664</v>
      </c>
      <c r="T27" s="53">
        <f t="shared" si="6"/>
        <v>18</v>
      </c>
      <c r="U27" s="53"/>
      <c r="V27" s="53"/>
      <c r="W27" s="51">
        <f t="shared" si="7"/>
        <v>538.5</v>
      </c>
      <c r="X27" s="54"/>
      <c r="Y27" s="84">
        <f t="shared" si="8"/>
        <v>59.833</v>
      </c>
      <c r="Z27" s="55" t="s">
        <v>90</v>
      </c>
    </row>
    <row r="28" spans="1:26" s="37" customFormat="1" ht="33" customHeight="1">
      <c r="A28" s="49">
        <f t="shared" si="0"/>
        <v>18</v>
      </c>
      <c r="B28" s="50"/>
      <c r="C28" s="85"/>
      <c r="D28" s="86" t="s">
        <v>166</v>
      </c>
      <c r="E28" s="3" t="s">
        <v>52</v>
      </c>
      <c r="F28" s="2" t="s">
        <v>35</v>
      </c>
      <c r="G28" s="87" t="s">
        <v>88</v>
      </c>
      <c r="H28" s="95" t="s">
        <v>53</v>
      </c>
      <c r="I28" s="163" t="s">
        <v>39</v>
      </c>
      <c r="J28" s="91" t="s">
        <v>39</v>
      </c>
      <c r="K28" s="156" t="s">
        <v>34</v>
      </c>
      <c r="L28" s="51">
        <v>180.5</v>
      </c>
      <c r="M28" s="52">
        <f t="shared" si="1"/>
        <v>60.166666666666664</v>
      </c>
      <c r="N28" s="53">
        <f t="shared" si="2"/>
        <v>18</v>
      </c>
      <c r="O28" s="51">
        <v>171.5</v>
      </c>
      <c r="P28" s="52">
        <f t="shared" si="3"/>
        <v>57.166666666666664</v>
      </c>
      <c r="Q28" s="53">
        <f t="shared" si="4"/>
        <v>18</v>
      </c>
      <c r="R28" s="51">
        <v>180</v>
      </c>
      <c r="S28" s="52">
        <f t="shared" si="5"/>
        <v>60</v>
      </c>
      <c r="T28" s="53">
        <f t="shared" si="6"/>
        <v>17</v>
      </c>
      <c r="U28" s="53"/>
      <c r="V28" s="53"/>
      <c r="W28" s="51">
        <f t="shared" si="7"/>
        <v>532</v>
      </c>
      <c r="X28" s="54"/>
      <c r="Y28" s="84">
        <f t="shared" si="8"/>
        <v>59.111</v>
      </c>
      <c r="Z28" s="55" t="s">
        <v>90</v>
      </c>
    </row>
    <row r="29" spans="1:26" s="37" customFormat="1" ht="14.25">
      <c r="A29" s="102"/>
      <c r="B29" s="57"/>
      <c r="C29" s="103"/>
      <c r="D29" s="137"/>
      <c r="E29" s="138"/>
      <c r="F29" s="139"/>
      <c r="G29" s="106"/>
      <c r="H29" s="130"/>
      <c r="I29" s="131"/>
      <c r="J29" s="131"/>
      <c r="K29" s="131"/>
      <c r="L29" s="109"/>
      <c r="M29" s="110"/>
      <c r="N29" s="111"/>
      <c r="O29" s="109"/>
      <c r="P29" s="110"/>
      <c r="Q29" s="111"/>
      <c r="R29" s="109"/>
      <c r="S29" s="110"/>
      <c r="T29" s="111"/>
      <c r="U29" s="111"/>
      <c r="V29" s="111"/>
      <c r="W29" s="109"/>
      <c r="X29" s="112"/>
      <c r="Y29" s="67"/>
      <c r="Z29" s="113"/>
    </row>
    <row r="30" spans="1:25" ht="16.5" customHeight="1">
      <c r="A30" s="1"/>
      <c r="B30" s="1"/>
      <c r="C30" s="1"/>
      <c r="D30" s="1" t="s">
        <v>13</v>
      </c>
      <c r="E30" s="1"/>
      <c r="F30" s="1"/>
      <c r="G30" s="1"/>
      <c r="H30" s="1"/>
      <c r="I30" s="1" t="s">
        <v>281</v>
      </c>
      <c r="J30" s="1"/>
      <c r="K30" s="70"/>
      <c r="L30" s="71"/>
      <c r="M30" s="70"/>
      <c r="N30" s="1"/>
      <c r="O30" s="72"/>
      <c r="P30" s="73"/>
      <c r="Q30" s="1"/>
      <c r="R30" s="72"/>
      <c r="S30" s="73"/>
      <c r="T30" s="1"/>
      <c r="U30" s="1"/>
      <c r="V30" s="1"/>
      <c r="W30" s="1"/>
      <c r="X30" s="1"/>
      <c r="Y30" s="73"/>
    </row>
    <row r="31" spans="1:25" ht="16.5" customHeight="1">
      <c r="A31" s="1"/>
      <c r="B31" s="1"/>
      <c r="C31" s="1"/>
      <c r="D31" s="1" t="s">
        <v>14</v>
      </c>
      <c r="E31" s="1"/>
      <c r="F31" s="1"/>
      <c r="G31" s="1"/>
      <c r="H31" s="1"/>
      <c r="I31" s="1" t="s">
        <v>117</v>
      </c>
      <c r="J31" s="1"/>
      <c r="K31" s="70"/>
      <c r="L31" s="71"/>
      <c r="M31" s="74"/>
      <c r="O31" s="72"/>
      <c r="P31" s="73"/>
      <c r="Q31" s="1"/>
      <c r="R31" s="72"/>
      <c r="S31" s="73"/>
      <c r="T31" s="1"/>
      <c r="U31" s="1"/>
      <c r="V31" s="1"/>
      <c r="W31" s="1"/>
      <c r="X31" s="1"/>
      <c r="Y31" s="73"/>
    </row>
    <row r="32" spans="11:13" ht="12.75">
      <c r="K32" s="70"/>
      <c r="L32" s="71"/>
      <c r="M32" s="70"/>
    </row>
    <row r="33" spans="11:13" ht="12.75">
      <c r="K33" s="70"/>
      <c r="L33" s="71"/>
      <c r="M33" s="70"/>
    </row>
  </sheetData>
  <sheetProtection/>
  <protectedRanges>
    <protectedRange sqref="K18" name="Диапазон1_3_1_1_3_6_1"/>
  </protectedRanges>
  <mergeCells count="24">
    <mergeCell ref="A5:Z5"/>
    <mergeCell ref="A6:Z6"/>
    <mergeCell ref="A2:Z2"/>
    <mergeCell ref="A3:Z3"/>
    <mergeCell ref="A4:Z4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Z23"/>
  <sheetViews>
    <sheetView view="pageBreakPreview" zoomScale="75" zoomScaleNormal="50" zoomScaleSheetLayoutView="75" zoomScalePageLayoutView="0" workbookViewId="0" topLeftCell="A4">
      <selection activeCell="D12" sqref="D12:K18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21.2812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65.25" customHeight="1">
      <c r="A2" s="361" t="s">
        <v>373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61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501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6" ht="18.75" customHeight="1">
      <c r="A8" s="239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3" s="36" customFormat="1" ht="12.75">
      <c r="A9" s="6" t="s">
        <v>114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255" t="s">
        <v>243</v>
      </c>
      <c r="W9" s="6"/>
    </row>
    <row r="10" spans="1:26" s="45" customFormat="1" ht="19.5" customHeight="1">
      <c r="A10" s="367" t="s">
        <v>31</v>
      </c>
      <c r="B10" s="368" t="s">
        <v>3</v>
      </c>
      <c r="C10" s="369" t="s">
        <v>4</v>
      </c>
      <c r="D10" s="371" t="s">
        <v>18</v>
      </c>
      <c r="E10" s="371" t="s">
        <v>6</v>
      </c>
      <c r="F10" s="367" t="s">
        <v>7</v>
      </c>
      <c r="G10" s="371" t="s">
        <v>19</v>
      </c>
      <c r="H10" s="371" t="s">
        <v>6</v>
      </c>
      <c r="I10" s="371" t="s">
        <v>9</v>
      </c>
      <c r="J10" s="44"/>
      <c r="K10" s="371" t="s">
        <v>11</v>
      </c>
      <c r="L10" s="366" t="s">
        <v>20</v>
      </c>
      <c r="M10" s="366"/>
      <c r="N10" s="366"/>
      <c r="O10" s="366" t="s">
        <v>21</v>
      </c>
      <c r="P10" s="366"/>
      <c r="Q10" s="366"/>
      <c r="R10" s="366" t="s">
        <v>22</v>
      </c>
      <c r="S10" s="366"/>
      <c r="T10" s="366"/>
      <c r="U10" s="373" t="s">
        <v>23</v>
      </c>
      <c r="V10" s="369" t="s">
        <v>24</v>
      </c>
      <c r="W10" s="367" t="s">
        <v>25</v>
      </c>
      <c r="X10" s="368" t="s">
        <v>26</v>
      </c>
      <c r="Y10" s="372" t="s">
        <v>27</v>
      </c>
      <c r="Z10" s="372" t="s">
        <v>28</v>
      </c>
    </row>
    <row r="11" spans="1:26" s="45" customFormat="1" ht="39.75" customHeight="1">
      <c r="A11" s="367"/>
      <c r="B11" s="368"/>
      <c r="C11" s="370"/>
      <c r="D11" s="371"/>
      <c r="E11" s="371"/>
      <c r="F11" s="367"/>
      <c r="G11" s="371"/>
      <c r="H11" s="371"/>
      <c r="I11" s="371"/>
      <c r="J11" s="44"/>
      <c r="K11" s="371"/>
      <c r="L11" s="46" t="s">
        <v>29</v>
      </c>
      <c r="M11" s="47" t="s">
        <v>30</v>
      </c>
      <c r="N11" s="48" t="s">
        <v>31</v>
      </c>
      <c r="O11" s="46" t="s">
        <v>29</v>
      </c>
      <c r="P11" s="47" t="s">
        <v>30</v>
      </c>
      <c r="Q11" s="48" t="s">
        <v>31</v>
      </c>
      <c r="R11" s="46" t="s">
        <v>29</v>
      </c>
      <c r="S11" s="47" t="s">
        <v>30</v>
      </c>
      <c r="T11" s="48" t="s">
        <v>31</v>
      </c>
      <c r="U11" s="374"/>
      <c r="V11" s="370"/>
      <c r="W11" s="367"/>
      <c r="X11" s="368"/>
      <c r="Y11" s="372"/>
      <c r="Z11" s="372"/>
    </row>
    <row r="12" spans="1:26" s="37" customFormat="1" ht="33" customHeight="1">
      <c r="A12" s="49">
        <f aca="true" t="shared" si="0" ref="A12:A18">RANK(Y12,Y$12:Y$18,0)</f>
        <v>1</v>
      </c>
      <c r="B12" s="50"/>
      <c r="C12" s="85"/>
      <c r="D12" s="86" t="s">
        <v>376</v>
      </c>
      <c r="E12" s="3" t="s">
        <v>377</v>
      </c>
      <c r="F12" s="2" t="s">
        <v>35</v>
      </c>
      <c r="G12" s="94" t="s">
        <v>378</v>
      </c>
      <c r="H12" s="154" t="s">
        <v>379</v>
      </c>
      <c r="I12" s="156" t="s">
        <v>508</v>
      </c>
      <c r="J12" s="159" t="s">
        <v>183</v>
      </c>
      <c r="K12" s="156" t="s">
        <v>46</v>
      </c>
      <c r="L12" s="51">
        <v>247.5</v>
      </c>
      <c r="M12" s="52">
        <f aca="true" t="shared" si="1" ref="M12:M18">L12/3.7</f>
        <v>66.89189189189189</v>
      </c>
      <c r="N12" s="53">
        <f aca="true" t="shared" si="2" ref="N12:N18">RANK(M12,M$12:M$18,0)</f>
        <v>1</v>
      </c>
      <c r="O12" s="51">
        <v>250.5</v>
      </c>
      <c r="P12" s="52">
        <f aca="true" t="shared" si="3" ref="P12:P18">O12/3.7</f>
        <v>67.7027027027027</v>
      </c>
      <c r="Q12" s="53">
        <f aca="true" t="shared" si="4" ref="Q12:Q18">RANK(P12,P$12:P$18,0)</f>
        <v>1</v>
      </c>
      <c r="R12" s="51">
        <v>253</v>
      </c>
      <c r="S12" s="52">
        <f aca="true" t="shared" si="5" ref="S12:S18">R12/3.7</f>
        <v>68.37837837837837</v>
      </c>
      <c r="T12" s="53">
        <f aca="true" t="shared" si="6" ref="T12:T18">RANK(S12,S$12:S$18,0)</f>
        <v>1</v>
      </c>
      <c r="U12" s="53"/>
      <c r="V12" s="53"/>
      <c r="W12" s="51">
        <f aca="true" t="shared" si="7" ref="W12:W18">L12+O12+R12</f>
        <v>751</v>
      </c>
      <c r="X12" s="54"/>
      <c r="Y12" s="84">
        <f aca="true" t="shared" si="8" ref="Y12:Y18">ROUND(SUM(M12,P12,S12)/3,3)-IF($U12=1,0.5,IF($U12=2,1.5,0))</f>
        <v>67.658</v>
      </c>
      <c r="Z12" s="55">
        <v>1</v>
      </c>
    </row>
    <row r="13" spans="1:26" s="37" customFormat="1" ht="33" customHeight="1">
      <c r="A13" s="49">
        <f t="shared" si="0"/>
        <v>2</v>
      </c>
      <c r="B13" s="50"/>
      <c r="C13" s="85"/>
      <c r="D13" s="86" t="s">
        <v>359</v>
      </c>
      <c r="E13" s="3" t="s">
        <v>360</v>
      </c>
      <c r="F13" s="5">
        <v>2</v>
      </c>
      <c r="G13" s="96" t="s">
        <v>374</v>
      </c>
      <c r="H13" s="157" t="s">
        <v>375</v>
      </c>
      <c r="I13" s="156" t="s">
        <v>165</v>
      </c>
      <c r="J13" s="155" t="s">
        <v>287</v>
      </c>
      <c r="K13" s="156" t="s">
        <v>233</v>
      </c>
      <c r="L13" s="51">
        <v>246.5</v>
      </c>
      <c r="M13" s="52">
        <f t="shared" si="1"/>
        <v>66.62162162162161</v>
      </c>
      <c r="N13" s="53">
        <f t="shared" si="2"/>
        <v>2</v>
      </c>
      <c r="O13" s="51">
        <v>241</v>
      </c>
      <c r="P13" s="52">
        <f t="shared" si="3"/>
        <v>65.13513513513513</v>
      </c>
      <c r="Q13" s="53">
        <f t="shared" si="4"/>
        <v>3</v>
      </c>
      <c r="R13" s="51">
        <v>251</v>
      </c>
      <c r="S13" s="52">
        <f t="shared" si="5"/>
        <v>67.83783783783784</v>
      </c>
      <c r="T13" s="53">
        <f t="shared" si="6"/>
        <v>2</v>
      </c>
      <c r="U13" s="53">
        <v>1</v>
      </c>
      <c r="V13" s="53"/>
      <c r="W13" s="51">
        <f t="shared" si="7"/>
        <v>738.5</v>
      </c>
      <c r="X13" s="54"/>
      <c r="Y13" s="84">
        <f t="shared" si="8"/>
        <v>66.032</v>
      </c>
      <c r="Z13" s="55">
        <v>1</v>
      </c>
    </row>
    <row r="14" spans="1:26" s="37" customFormat="1" ht="33" customHeight="1">
      <c r="A14" s="49">
        <f t="shared" si="0"/>
        <v>3</v>
      </c>
      <c r="B14" s="50"/>
      <c r="C14" s="85"/>
      <c r="D14" s="86" t="s">
        <v>380</v>
      </c>
      <c r="E14" s="3" t="s">
        <v>510</v>
      </c>
      <c r="F14" s="2" t="s">
        <v>42</v>
      </c>
      <c r="G14" s="194" t="s">
        <v>381</v>
      </c>
      <c r="H14" s="90" t="s">
        <v>382</v>
      </c>
      <c r="I14" s="156" t="s">
        <v>502</v>
      </c>
      <c r="J14" s="155" t="s">
        <v>262</v>
      </c>
      <c r="K14" s="156" t="s">
        <v>383</v>
      </c>
      <c r="L14" s="51">
        <v>241.5</v>
      </c>
      <c r="M14" s="52">
        <f t="shared" si="1"/>
        <v>65.27027027027027</v>
      </c>
      <c r="N14" s="53">
        <f t="shared" si="2"/>
        <v>3</v>
      </c>
      <c r="O14" s="51">
        <v>242</v>
      </c>
      <c r="P14" s="52">
        <f t="shared" si="3"/>
        <v>65.4054054054054</v>
      </c>
      <c r="Q14" s="53">
        <f t="shared" si="4"/>
        <v>2</v>
      </c>
      <c r="R14" s="51">
        <v>244.5</v>
      </c>
      <c r="S14" s="52">
        <f t="shared" si="5"/>
        <v>66.08108108108108</v>
      </c>
      <c r="T14" s="53">
        <f t="shared" si="6"/>
        <v>4</v>
      </c>
      <c r="U14" s="53"/>
      <c r="V14" s="53"/>
      <c r="W14" s="51">
        <f t="shared" si="7"/>
        <v>728</v>
      </c>
      <c r="X14" s="54"/>
      <c r="Y14" s="84">
        <f t="shared" si="8"/>
        <v>65.586</v>
      </c>
      <c r="Z14" s="55">
        <v>1</v>
      </c>
    </row>
    <row r="15" spans="1:26" s="37" customFormat="1" ht="33" customHeight="1">
      <c r="A15" s="49">
        <f t="shared" si="0"/>
        <v>4</v>
      </c>
      <c r="B15" s="50"/>
      <c r="C15" s="85"/>
      <c r="D15" s="86" t="s">
        <v>384</v>
      </c>
      <c r="E15" s="3" t="s">
        <v>511</v>
      </c>
      <c r="F15" s="2" t="s">
        <v>35</v>
      </c>
      <c r="G15" s="87" t="s">
        <v>385</v>
      </c>
      <c r="H15" s="90" t="s">
        <v>386</v>
      </c>
      <c r="I15" s="156" t="s">
        <v>50</v>
      </c>
      <c r="J15" s="155" t="s">
        <v>287</v>
      </c>
      <c r="K15" s="156" t="s">
        <v>233</v>
      </c>
      <c r="L15" s="51">
        <v>241</v>
      </c>
      <c r="M15" s="52">
        <f t="shared" si="1"/>
        <v>65.13513513513513</v>
      </c>
      <c r="N15" s="53">
        <f t="shared" si="2"/>
        <v>4</v>
      </c>
      <c r="O15" s="51">
        <v>239</v>
      </c>
      <c r="P15" s="52">
        <f t="shared" si="3"/>
        <v>64.5945945945946</v>
      </c>
      <c r="Q15" s="53">
        <f t="shared" si="4"/>
        <v>4</v>
      </c>
      <c r="R15" s="51">
        <v>247.5</v>
      </c>
      <c r="S15" s="52">
        <f t="shared" si="5"/>
        <v>66.89189189189189</v>
      </c>
      <c r="T15" s="53">
        <f t="shared" si="6"/>
        <v>3</v>
      </c>
      <c r="U15" s="53"/>
      <c r="V15" s="53"/>
      <c r="W15" s="51">
        <f t="shared" si="7"/>
        <v>727.5</v>
      </c>
      <c r="X15" s="54"/>
      <c r="Y15" s="84">
        <f t="shared" si="8"/>
        <v>65.541</v>
      </c>
      <c r="Z15" s="55">
        <v>1</v>
      </c>
    </row>
    <row r="16" spans="1:26" s="37" customFormat="1" ht="33" customHeight="1">
      <c r="A16" s="49">
        <f t="shared" si="0"/>
        <v>5</v>
      </c>
      <c r="B16" s="50"/>
      <c r="C16" s="85"/>
      <c r="D16" s="86" t="s">
        <v>189</v>
      </c>
      <c r="E16" s="3" t="s">
        <v>509</v>
      </c>
      <c r="F16" s="2" t="s">
        <v>42</v>
      </c>
      <c r="G16" s="87" t="s">
        <v>190</v>
      </c>
      <c r="H16" s="166" t="s">
        <v>191</v>
      </c>
      <c r="I16" s="156" t="s">
        <v>50</v>
      </c>
      <c r="J16" s="195" t="s">
        <v>67</v>
      </c>
      <c r="K16" s="156" t="s">
        <v>233</v>
      </c>
      <c r="L16" s="51">
        <v>228</v>
      </c>
      <c r="M16" s="52">
        <f t="shared" si="1"/>
        <v>61.62162162162162</v>
      </c>
      <c r="N16" s="53">
        <f t="shared" si="2"/>
        <v>5</v>
      </c>
      <c r="O16" s="51">
        <v>231</v>
      </c>
      <c r="P16" s="52">
        <f t="shared" si="3"/>
        <v>62.43243243243243</v>
      </c>
      <c r="Q16" s="53">
        <f t="shared" si="4"/>
        <v>6</v>
      </c>
      <c r="R16" s="51">
        <v>235.5</v>
      </c>
      <c r="S16" s="52">
        <f t="shared" si="5"/>
        <v>63.648648648648646</v>
      </c>
      <c r="T16" s="53">
        <f t="shared" si="6"/>
        <v>5</v>
      </c>
      <c r="U16" s="53">
        <v>1</v>
      </c>
      <c r="V16" s="53"/>
      <c r="W16" s="51">
        <f t="shared" si="7"/>
        <v>694.5</v>
      </c>
      <c r="X16" s="54"/>
      <c r="Y16" s="84">
        <f t="shared" si="8"/>
        <v>62.068</v>
      </c>
      <c r="Z16" s="55">
        <v>3</v>
      </c>
    </row>
    <row r="17" spans="1:26" s="37" customFormat="1" ht="33" customHeight="1">
      <c r="A17" s="49">
        <f t="shared" si="0"/>
        <v>6</v>
      </c>
      <c r="B17" s="50"/>
      <c r="C17" s="85"/>
      <c r="D17" s="89" t="s">
        <v>192</v>
      </c>
      <c r="E17" s="3"/>
      <c r="F17" s="18" t="s">
        <v>42</v>
      </c>
      <c r="G17" s="87" t="s">
        <v>193</v>
      </c>
      <c r="H17" s="165" t="s">
        <v>194</v>
      </c>
      <c r="I17" s="156" t="s">
        <v>195</v>
      </c>
      <c r="J17" s="91" t="s">
        <v>43</v>
      </c>
      <c r="K17" s="156" t="s">
        <v>196</v>
      </c>
      <c r="L17" s="51">
        <v>224</v>
      </c>
      <c r="M17" s="52">
        <f t="shared" si="1"/>
        <v>60.54054054054054</v>
      </c>
      <c r="N17" s="53">
        <f t="shared" si="2"/>
        <v>7</v>
      </c>
      <c r="O17" s="51">
        <v>232</v>
      </c>
      <c r="P17" s="52">
        <f t="shared" si="3"/>
        <v>62.7027027027027</v>
      </c>
      <c r="Q17" s="53">
        <f t="shared" si="4"/>
        <v>5</v>
      </c>
      <c r="R17" s="51">
        <v>227</v>
      </c>
      <c r="S17" s="52">
        <f t="shared" si="5"/>
        <v>61.35135135135135</v>
      </c>
      <c r="T17" s="53">
        <f t="shared" si="6"/>
        <v>7</v>
      </c>
      <c r="U17" s="53"/>
      <c r="V17" s="53"/>
      <c r="W17" s="51">
        <f t="shared" si="7"/>
        <v>683</v>
      </c>
      <c r="X17" s="54"/>
      <c r="Y17" s="84">
        <f t="shared" si="8"/>
        <v>61.532</v>
      </c>
      <c r="Z17" s="55">
        <v>3</v>
      </c>
    </row>
    <row r="18" spans="1:26" s="37" customFormat="1" ht="33" customHeight="1">
      <c r="A18" s="49">
        <f t="shared" si="0"/>
        <v>7</v>
      </c>
      <c r="B18" s="50"/>
      <c r="C18" s="85"/>
      <c r="D18" s="86" t="s">
        <v>186</v>
      </c>
      <c r="E18" s="3"/>
      <c r="F18" s="5" t="s">
        <v>42</v>
      </c>
      <c r="G18" s="87" t="s">
        <v>187</v>
      </c>
      <c r="H18" s="166" t="s">
        <v>188</v>
      </c>
      <c r="I18" s="156" t="s">
        <v>50</v>
      </c>
      <c r="J18" s="155" t="s">
        <v>51</v>
      </c>
      <c r="K18" s="156" t="s">
        <v>233</v>
      </c>
      <c r="L18" s="51">
        <v>225.5</v>
      </c>
      <c r="M18" s="52">
        <f t="shared" si="1"/>
        <v>60.945945945945944</v>
      </c>
      <c r="N18" s="53">
        <f t="shared" si="2"/>
        <v>6</v>
      </c>
      <c r="O18" s="51">
        <v>221</v>
      </c>
      <c r="P18" s="52">
        <f t="shared" si="3"/>
        <v>59.729729729729726</v>
      </c>
      <c r="Q18" s="53">
        <f t="shared" si="4"/>
        <v>7</v>
      </c>
      <c r="R18" s="51">
        <v>230</v>
      </c>
      <c r="S18" s="52">
        <f t="shared" si="5"/>
        <v>62.16216216216216</v>
      </c>
      <c r="T18" s="53">
        <f t="shared" si="6"/>
        <v>6</v>
      </c>
      <c r="U18" s="53"/>
      <c r="V18" s="53"/>
      <c r="W18" s="51">
        <f t="shared" si="7"/>
        <v>676.5</v>
      </c>
      <c r="X18" s="54"/>
      <c r="Y18" s="84">
        <f t="shared" si="8"/>
        <v>60.946</v>
      </c>
      <c r="Z18" s="55" t="s">
        <v>35</v>
      </c>
    </row>
    <row r="19" spans="1:26" s="37" customFormat="1" ht="33" customHeight="1">
      <c r="A19" s="102"/>
      <c r="B19" s="57"/>
      <c r="C19" s="103"/>
      <c r="D19" s="133"/>
      <c r="E19" s="134"/>
      <c r="F19" s="135"/>
      <c r="G19" s="136"/>
      <c r="H19" s="130"/>
      <c r="I19" s="131"/>
      <c r="J19" s="131"/>
      <c r="K19" s="131"/>
      <c r="L19" s="109"/>
      <c r="M19" s="110"/>
      <c r="N19" s="111"/>
      <c r="O19" s="109"/>
      <c r="P19" s="110"/>
      <c r="Q19" s="111"/>
      <c r="R19" s="109"/>
      <c r="S19" s="110"/>
      <c r="T19" s="111"/>
      <c r="U19" s="111"/>
      <c r="V19" s="111"/>
      <c r="W19" s="109"/>
      <c r="X19" s="112"/>
      <c r="Y19" s="67"/>
      <c r="Z19" s="113"/>
    </row>
    <row r="20" spans="1:25" ht="30" customHeight="1">
      <c r="A20" s="1"/>
      <c r="B20" s="1"/>
      <c r="C20" s="1"/>
      <c r="D20" s="1" t="s">
        <v>13</v>
      </c>
      <c r="E20" s="1"/>
      <c r="F20" s="1"/>
      <c r="G20" s="1"/>
      <c r="H20" s="1"/>
      <c r="I20" s="1" t="s">
        <v>281</v>
      </c>
      <c r="J20" s="1"/>
      <c r="K20" s="70"/>
      <c r="L20" s="71"/>
      <c r="M20" s="70"/>
      <c r="N20" s="1"/>
      <c r="O20" s="72"/>
      <c r="P20" s="73"/>
      <c r="Q20" s="1"/>
      <c r="R20" s="72"/>
      <c r="S20" s="73"/>
      <c r="T20" s="1"/>
      <c r="U20" s="1"/>
      <c r="V20" s="1"/>
      <c r="W20" s="1"/>
      <c r="X20" s="1"/>
      <c r="Y20" s="73"/>
    </row>
    <row r="21" spans="1:25" ht="30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117</v>
      </c>
      <c r="J21" s="1"/>
      <c r="K21" s="70"/>
      <c r="L21" s="71"/>
      <c r="M21" s="74"/>
      <c r="O21" s="72"/>
      <c r="P21" s="73"/>
      <c r="Q21" s="1"/>
      <c r="R21" s="72"/>
      <c r="S21" s="73"/>
      <c r="T21" s="1"/>
      <c r="U21" s="1"/>
      <c r="V21" s="1"/>
      <c r="W21" s="1"/>
      <c r="X21" s="1"/>
      <c r="Y21" s="73"/>
    </row>
    <row r="22" spans="11:13" ht="12.75">
      <c r="K22" s="70"/>
      <c r="L22" s="71"/>
      <c r="M22" s="70"/>
    </row>
    <row r="23" spans="11:13" ht="12.75">
      <c r="K23" s="70"/>
      <c r="L23" s="71"/>
      <c r="M23" s="70"/>
    </row>
  </sheetData>
  <sheetProtection/>
  <mergeCells count="25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18"/>
  <sheetViews>
    <sheetView view="pageBreakPreview" zoomScale="75" zoomScaleNormal="75" zoomScaleSheetLayoutView="75" zoomScalePageLayoutView="0" workbookViewId="0" topLeftCell="A1">
      <selection activeCell="D8" sqref="D8:K13"/>
    </sheetView>
  </sheetViews>
  <sheetFormatPr defaultColWidth="9.140625" defaultRowHeight="15"/>
  <cols>
    <col min="1" max="1" width="4.7109375" style="167" customWidth="1"/>
    <col min="2" max="3" width="6.140625" style="167" hidden="1" customWidth="1"/>
    <col min="4" max="4" width="18.28125" style="167" customWidth="1"/>
    <col min="5" max="5" width="7.28125" style="167" customWidth="1"/>
    <col min="6" max="6" width="5.8515625" style="167" customWidth="1"/>
    <col min="7" max="7" width="30.28125" style="167" customWidth="1"/>
    <col min="8" max="8" width="8.421875" style="167" customWidth="1"/>
    <col min="9" max="9" width="16.421875" style="167" customWidth="1"/>
    <col min="10" max="10" width="19.57421875" style="167" hidden="1" customWidth="1"/>
    <col min="11" max="11" width="22.28125" style="167" customWidth="1"/>
    <col min="12" max="14" width="11.7109375" style="167" customWidth="1"/>
    <col min="15" max="15" width="12.421875" style="167" customWidth="1"/>
    <col min="16" max="18" width="11.7109375" style="167" customWidth="1"/>
    <col min="19" max="19" width="5.00390625" style="167" customWidth="1"/>
    <col min="20" max="20" width="9.28125" style="167" customWidth="1"/>
    <col min="21" max="21" width="13.8515625" style="167" customWidth="1"/>
    <col min="22" max="16384" width="9.140625" style="167" customWidth="1"/>
  </cols>
  <sheetData>
    <row r="1" spans="1:21" ht="48" customHeight="1">
      <c r="A1" s="352" t="s">
        <v>115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</row>
    <row r="2" spans="1:21" ht="18" customHeight="1">
      <c r="A2" s="377" t="s">
        <v>227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1:21" ht="12.75">
      <c r="A3" s="353" t="s">
        <v>17</v>
      </c>
      <c r="B3" s="353"/>
      <c r="C3" s="353"/>
      <c r="D3" s="353"/>
      <c r="E3" s="353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</row>
    <row r="4" spans="1:23" ht="12.75" customHeight="1">
      <c r="A4" s="355" t="s">
        <v>512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168"/>
      <c r="W4" s="168"/>
    </row>
    <row r="5" spans="1:21" s="175" customFormat="1" ht="15" customHeight="1">
      <c r="A5" s="169" t="s">
        <v>124</v>
      </c>
      <c r="B5" s="170"/>
      <c r="C5" s="170"/>
      <c r="D5" s="171"/>
      <c r="E5" s="171"/>
      <c r="F5" s="171"/>
      <c r="G5" s="171"/>
      <c r="H5" s="171"/>
      <c r="I5" s="172"/>
      <c r="J5" s="172"/>
      <c r="K5" s="170"/>
      <c r="L5" s="173"/>
      <c r="M5" s="174"/>
      <c r="Q5" s="173"/>
      <c r="R5" s="176"/>
      <c r="S5" s="255" t="s">
        <v>243</v>
      </c>
      <c r="T5" s="255"/>
      <c r="U5" s="176"/>
    </row>
    <row r="6" spans="1:21" s="179" customFormat="1" ht="33.75" customHeight="1">
      <c r="A6" s="356" t="s">
        <v>31</v>
      </c>
      <c r="B6" s="357" t="s">
        <v>3</v>
      </c>
      <c r="C6" s="357" t="s">
        <v>4</v>
      </c>
      <c r="D6" s="351" t="s">
        <v>18</v>
      </c>
      <c r="E6" s="351" t="s">
        <v>6</v>
      </c>
      <c r="F6" s="356" t="s">
        <v>7</v>
      </c>
      <c r="G6" s="351" t="s">
        <v>19</v>
      </c>
      <c r="H6" s="351" t="s">
        <v>6</v>
      </c>
      <c r="I6" s="351" t="s">
        <v>9</v>
      </c>
      <c r="J6" s="178"/>
      <c r="K6" s="351" t="s">
        <v>11</v>
      </c>
      <c r="L6" s="378" t="s">
        <v>126</v>
      </c>
      <c r="M6" s="378" t="s">
        <v>125</v>
      </c>
      <c r="N6" s="378" t="s">
        <v>127</v>
      </c>
      <c r="O6" s="378" t="s">
        <v>228</v>
      </c>
      <c r="P6" s="378" t="s">
        <v>229</v>
      </c>
      <c r="Q6" s="378" t="s">
        <v>230</v>
      </c>
      <c r="R6" s="378" t="s">
        <v>231</v>
      </c>
      <c r="S6" s="349" t="s">
        <v>130</v>
      </c>
      <c r="T6" s="350" t="s">
        <v>131</v>
      </c>
      <c r="U6" s="349" t="s">
        <v>132</v>
      </c>
    </row>
    <row r="7" spans="1:21" s="179" customFormat="1" ht="39.75" customHeight="1">
      <c r="A7" s="356"/>
      <c r="B7" s="357"/>
      <c r="C7" s="357"/>
      <c r="D7" s="351"/>
      <c r="E7" s="351"/>
      <c r="F7" s="356"/>
      <c r="G7" s="351"/>
      <c r="H7" s="351"/>
      <c r="I7" s="351"/>
      <c r="J7" s="178"/>
      <c r="K7" s="351"/>
      <c r="L7" s="378"/>
      <c r="M7" s="378"/>
      <c r="N7" s="378"/>
      <c r="O7" s="378"/>
      <c r="P7" s="378"/>
      <c r="Q7" s="378"/>
      <c r="R7" s="378"/>
      <c r="S7" s="349"/>
      <c r="T7" s="350"/>
      <c r="U7" s="349"/>
    </row>
    <row r="8" spans="1:21" s="187" customFormat="1" ht="36" customHeight="1">
      <c r="A8" s="181">
        <f aca="true" t="shared" si="0" ref="A8:A13">RANK(U8,U$8:U$13,0)</f>
        <v>1</v>
      </c>
      <c r="B8" s="182"/>
      <c r="C8" s="182"/>
      <c r="D8" s="89" t="s">
        <v>206</v>
      </c>
      <c r="E8" s="3" t="s">
        <v>207</v>
      </c>
      <c r="F8" s="18" t="s">
        <v>63</v>
      </c>
      <c r="G8" s="87" t="s">
        <v>394</v>
      </c>
      <c r="H8" s="154" t="s">
        <v>395</v>
      </c>
      <c r="I8" s="156" t="s">
        <v>396</v>
      </c>
      <c r="J8" s="155" t="s">
        <v>38</v>
      </c>
      <c r="K8" s="192" t="s">
        <v>60</v>
      </c>
      <c r="L8" s="184">
        <v>7.9</v>
      </c>
      <c r="M8" s="184">
        <v>7.2</v>
      </c>
      <c r="N8" s="184">
        <v>7</v>
      </c>
      <c r="O8" s="184">
        <v>8</v>
      </c>
      <c r="P8" s="184">
        <v>7.5</v>
      </c>
      <c r="Q8" s="184">
        <v>7.5</v>
      </c>
      <c r="R8" s="184">
        <v>7</v>
      </c>
      <c r="S8" s="182"/>
      <c r="T8" s="185">
        <f aca="true" t="shared" si="1" ref="T8:T13">L8+M8+N8+(Q8*2)+(R8*3)+O8+P8</f>
        <v>73.6</v>
      </c>
      <c r="U8" s="186">
        <f aca="true" t="shared" si="2" ref="U8:U13">T8</f>
        <v>73.6</v>
      </c>
    </row>
    <row r="9" spans="1:21" s="187" customFormat="1" ht="36" customHeight="1">
      <c r="A9" s="181">
        <f t="shared" si="0"/>
        <v>2</v>
      </c>
      <c r="B9" s="182"/>
      <c r="C9" s="182"/>
      <c r="D9" s="89" t="s">
        <v>387</v>
      </c>
      <c r="E9" s="3"/>
      <c r="F9" s="18" t="s">
        <v>42</v>
      </c>
      <c r="G9" s="87" t="s">
        <v>388</v>
      </c>
      <c r="H9" s="165" t="s">
        <v>389</v>
      </c>
      <c r="I9" s="156" t="s">
        <v>390</v>
      </c>
      <c r="J9" s="91" t="s">
        <v>38</v>
      </c>
      <c r="K9" s="192" t="s">
        <v>505</v>
      </c>
      <c r="L9" s="184">
        <v>8</v>
      </c>
      <c r="M9" s="184">
        <v>7.5</v>
      </c>
      <c r="N9" s="184">
        <v>7.2</v>
      </c>
      <c r="O9" s="184">
        <v>7</v>
      </c>
      <c r="P9" s="184">
        <v>7.7</v>
      </c>
      <c r="Q9" s="184">
        <v>6.9</v>
      </c>
      <c r="R9" s="184">
        <v>7.2</v>
      </c>
      <c r="S9" s="182"/>
      <c r="T9" s="185">
        <f t="shared" si="1"/>
        <v>72.8</v>
      </c>
      <c r="U9" s="186">
        <f t="shared" si="2"/>
        <v>72.8</v>
      </c>
    </row>
    <row r="10" spans="1:21" s="187" customFormat="1" ht="36" customHeight="1">
      <c r="A10" s="181">
        <f t="shared" si="0"/>
        <v>3</v>
      </c>
      <c r="B10" s="182"/>
      <c r="C10" s="182"/>
      <c r="D10" s="86" t="s">
        <v>143</v>
      </c>
      <c r="E10" s="3"/>
      <c r="F10" s="2" t="s">
        <v>42</v>
      </c>
      <c r="G10" s="87" t="s">
        <v>144</v>
      </c>
      <c r="H10" s="90" t="s">
        <v>145</v>
      </c>
      <c r="I10" s="156" t="s">
        <v>146</v>
      </c>
      <c r="J10" s="155" t="s">
        <v>147</v>
      </c>
      <c r="K10" s="192" t="s">
        <v>148</v>
      </c>
      <c r="L10" s="184">
        <v>6.7</v>
      </c>
      <c r="M10" s="184">
        <v>6.8</v>
      </c>
      <c r="N10" s="184">
        <v>6.9</v>
      </c>
      <c r="O10" s="184">
        <v>7.2</v>
      </c>
      <c r="P10" s="184">
        <v>7</v>
      </c>
      <c r="Q10" s="184">
        <v>7.5</v>
      </c>
      <c r="R10" s="184">
        <v>7</v>
      </c>
      <c r="S10" s="182"/>
      <c r="T10" s="185">
        <f t="shared" si="1"/>
        <v>70.6</v>
      </c>
      <c r="U10" s="186">
        <f t="shared" si="2"/>
        <v>70.6</v>
      </c>
    </row>
    <row r="11" spans="1:21" s="187" customFormat="1" ht="36" customHeight="1">
      <c r="A11" s="181">
        <f t="shared" si="0"/>
        <v>4</v>
      </c>
      <c r="B11" s="182"/>
      <c r="C11" s="182"/>
      <c r="D11" s="89" t="s">
        <v>271</v>
      </c>
      <c r="E11" s="3"/>
      <c r="F11" s="18" t="s">
        <v>42</v>
      </c>
      <c r="G11" s="87" t="s">
        <v>391</v>
      </c>
      <c r="H11" s="165" t="s">
        <v>392</v>
      </c>
      <c r="I11" s="155" t="s">
        <v>393</v>
      </c>
      <c r="J11" s="91" t="s">
        <v>38</v>
      </c>
      <c r="K11" s="192" t="s">
        <v>275</v>
      </c>
      <c r="L11" s="184">
        <v>7.9</v>
      </c>
      <c r="M11" s="184">
        <v>6.5</v>
      </c>
      <c r="N11" s="184">
        <v>6.5</v>
      </c>
      <c r="O11" s="184">
        <v>7</v>
      </c>
      <c r="P11" s="184">
        <v>7.2</v>
      </c>
      <c r="Q11" s="184">
        <v>7</v>
      </c>
      <c r="R11" s="184">
        <v>6.8</v>
      </c>
      <c r="S11" s="182"/>
      <c r="T11" s="185">
        <f t="shared" si="1"/>
        <v>69.5</v>
      </c>
      <c r="U11" s="186">
        <f t="shared" si="2"/>
        <v>69.5</v>
      </c>
    </row>
    <row r="12" spans="1:21" s="187" customFormat="1" ht="36" customHeight="1">
      <c r="A12" s="181">
        <f t="shared" si="0"/>
        <v>5</v>
      </c>
      <c r="B12" s="182"/>
      <c r="C12" s="182"/>
      <c r="D12" s="86" t="s">
        <v>198</v>
      </c>
      <c r="E12" s="3" t="s">
        <v>199</v>
      </c>
      <c r="F12" s="2" t="s">
        <v>42</v>
      </c>
      <c r="G12" s="87" t="s">
        <v>225</v>
      </c>
      <c r="H12" s="90" t="s">
        <v>226</v>
      </c>
      <c r="I12" s="156" t="s">
        <v>200</v>
      </c>
      <c r="J12" s="155" t="s">
        <v>147</v>
      </c>
      <c r="K12" s="192" t="s">
        <v>201</v>
      </c>
      <c r="L12" s="184">
        <v>6.5</v>
      </c>
      <c r="M12" s="184">
        <v>6.8</v>
      </c>
      <c r="N12" s="184">
        <v>6.5</v>
      </c>
      <c r="O12" s="184">
        <v>7.3</v>
      </c>
      <c r="P12" s="184">
        <v>7.2</v>
      </c>
      <c r="Q12" s="184">
        <v>7</v>
      </c>
      <c r="R12" s="184">
        <v>6.8</v>
      </c>
      <c r="S12" s="182"/>
      <c r="T12" s="185">
        <f t="shared" si="1"/>
        <v>68.69999999999999</v>
      </c>
      <c r="U12" s="186">
        <f t="shared" si="2"/>
        <v>68.69999999999999</v>
      </c>
    </row>
    <row r="13" spans="1:21" s="187" customFormat="1" ht="36" customHeight="1">
      <c r="A13" s="181">
        <f t="shared" si="0"/>
        <v>6</v>
      </c>
      <c r="B13" s="182"/>
      <c r="C13" s="182"/>
      <c r="D13" s="86" t="s">
        <v>168</v>
      </c>
      <c r="E13" s="3"/>
      <c r="F13" s="2" t="s">
        <v>42</v>
      </c>
      <c r="G13" s="190" t="s">
        <v>169</v>
      </c>
      <c r="H13" s="219" t="s">
        <v>170</v>
      </c>
      <c r="I13" s="156" t="s">
        <v>171</v>
      </c>
      <c r="J13" s="91" t="s">
        <v>172</v>
      </c>
      <c r="K13" s="192" t="s">
        <v>133</v>
      </c>
      <c r="L13" s="184">
        <v>6.5</v>
      </c>
      <c r="M13" s="184">
        <v>6.5</v>
      </c>
      <c r="N13" s="184">
        <v>6.7</v>
      </c>
      <c r="O13" s="184">
        <v>7</v>
      </c>
      <c r="P13" s="184">
        <v>7.5</v>
      </c>
      <c r="Q13" s="184">
        <v>6.7</v>
      </c>
      <c r="R13" s="184">
        <v>6.7</v>
      </c>
      <c r="S13" s="182"/>
      <c r="T13" s="185">
        <f t="shared" si="1"/>
        <v>67.7</v>
      </c>
      <c r="U13" s="186">
        <f t="shared" si="2"/>
        <v>67.7</v>
      </c>
    </row>
    <row r="14" spans="1:21" s="180" customFormat="1" ht="34.5" customHeight="1">
      <c r="A14" s="205"/>
      <c r="B14" s="206"/>
      <c r="C14" s="206"/>
      <c r="D14" s="59"/>
      <c r="E14" s="60"/>
      <c r="F14" s="61"/>
      <c r="G14" s="207"/>
      <c r="H14" s="208"/>
      <c r="I14" s="108"/>
      <c r="J14" s="108"/>
      <c r="K14" s="209"/>
      <c r="L14" s="210"/>
      <c r="M14" s="210"/>
      <c r="N14" s="210"/>
      <c r="O14" s="210"/>
      <c r="P14" s="210"/>
      <c r="Q14" s="210"/>
      <c r="R14" s="210"/>
      <c r="S14" s="211"/>
      <c r="T14" s="212"/>
      <c r="U14" s="213"/>
    </row>
    <row r="15" spans="1:11" s="198" customFormat="1" ht="21.75" customHeight="1">
      <c r="A15" s="168"/>
      <c r="B15" s="168"/>
      <c r="C15" s="168"/>
      <c r="D15" s="168" t="s">
        <v>13</v>
      </c>
      <c r="E15" s="168"/>
      <c r="F15" s="168"/>
      <c r="G15" s="168"/>
      <c r="H15" s="168"/>
      <c r="J15" s="199"/>
      <c r="K15" s="1" t="s">
        <v>281</v>
      </c>
    </row>
    <row r="16" spans="1:11" s="201" customFormat="1" ht="21.75" customHeight="1">
      <c r="A16" s="167"/>
      <c r="B16" s="167"/>
      <c r="C16" s="167"/>
      <c r="D16" s="168" t="s">
        <v>14</v>
      </c>
      <c r="E16" s="167"/>
      <c r="F16" s="167"/>
      <c r="G16" s="167"/>
      <c r="H16" s="167"/>
      <c r="I16" s="200"/>
      <c r="J16" s="200"/>
      <c r="K16" s="1" t="s">
        <v>117</v>
      </c>
    </row>
    <row r="17" s="202" customFormat="1" ht="12.75"/>
    <row r="18" spans="1:12" ht="12.7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</sheetData>
  <sheetProtection/>
  <protectedRanges>
    <protectedRange sqref="K14" name="Диапазон1_3_1_1_3_11_1_1_3_1_3_1_1_1_1_4_2_1_2"/>
  </protectedRanges>
  <mergeCells count="24">
    <mergeCell ref="T6:T7"/>
    <mergeCell ref="U6:U7"/>
    <mergeCell ref="G6:G7"/>
    <mergeCell ref="H6:H7"/>
    <mergeCell ref="I6:I7"/>
    <mergeCell ref="K6:K7"/>
    <mergeCell ref="L6:L7"/>
    <mergeCell ref="M6:M7"/>
    <mergeCell ref="A1:U1"/>
    <mergeCell ref="A3:U3"/>
    <mergeCell ref="A4:U4"/>
    <mergeCell ref="A6:A7"/>
    <mergeCell ref="B6:B7"/>
    <mergeCell ref="C6:C7"/>
    <mergeCell ref="D6:D7"/>
    <mergeCell ref="E6:E7"/>
    <mergeCell ref="F6:F7"/>
    <mergeCell ref="A2:U2"/>
    <mergeCell ref="O6:O7"/>
    <mergeCell ref="P6:P7"/>
    <mergeCell ref="N6:N7"/>
    <mergeCell ref="Q6:Q7"/>
    <mergeCell ref="R6:R7"/>
    <mergeCell ref="S6:S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24"/>
  <sheetViews>
    <sheetView view="pageBreakPreview" zoomScale="75" zoomScaleNormal="50" zoomScaleSheetLayoutView="75" zoomScalePageLayoutView="0" workbookViewId="0" topLeftCell="A9">
      <selection activeCell="D12" sqref="D12:K19"/>
    </sheetView>
  </sheetViews>
  <sheetFormatPr defaultColWidth="9.140625" defaultRowHeight="15"/>
  <cols>
    <col min="1" max="1" width="3.7109375" style="38" customWidth="1"/>
    <col min="2" max="2" width="4.7109375" style="38" hidden="1" customWidth="1"/>
    <col min="3" max="3" width="5.421875" style="38" hidden="1" customWidth="1"/>
    <col min="4" max="4" width="19.140625" style="38" customWidth="1"/>
    <col min="5" max="5" width="8.7109375" style="38" customWidth="1"/>
    <col min="6" max="6" width="4.8515625" style="38" customWidth="1"/>
    <col min="7" max="7" width="39.57421875" style="38" customWidth="1"/>
    <col min="8" max="8" width="8.7109375" style="38" customWidth="1"/>
    <col min="9" max="9" width="15.7109375" style="38" customWidth="1"/>
    <col min="10" max="10" width="12.7109375" style="38" hidden="1" customWidth="1"/>
    <col min="11" max="11" width="19.7109375" style="38" customWidth="1"/>
    <col min="12" max="12" width="6.7109375" style="82" customWidth="1"/>
    <col min="13" max="13" width="9.8515625" style="83" customWidth="1"/>
    <col min="14" max="14" width="3.7109375" style="38" customWidth="1"/>
    <col min="15" max="15" width="6.8515625" style="82" customWidth="1"/>
    <col min="16" max="16" width="9.8515625" style="83" customWidth="1"/>
    <col min="17" max="17" width="3.7109375" style="38" customWidth="1"/>
    <col min="18" max="18" width="6.8515625" style="82" customWidth="1"/>
    <col min="19" max="19" width="9.57421875" style="83" customWidth="1"/>
    <col min="20" max="20" width="3.7109375" style="38" customWidth="1"/>
    <col min="21" max="22" width="4.8515625" style="38" customWidth="1"/>
    <col min="23" max="23" width="6.7109375" style="38" customWidth="1"/>
    <col min="24" max="24" width="6.7109375" style="38" hidden="1" customWidth="1"/>
    <col min="25" max="25" width="9.7109375" style="83" customWidth="1"/>
    <col min="26" max="16384" width="9.140625" style="38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6" customFormat="1" ht="54" customHeight="1">
      <c r="A2" s="361" t="s">
        <v>242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</row>
    <row r="3" spans="1:26" s="36" customFormat="1" ht="15" customHeight="1">
      <c r="A3" s="362" t="s">
        <v>16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</row>
    <row r="4" spans="1:26" s="36" customFormat="1" ht="19.5" customHeight="1">
      <c r="A4" s="363" t="s">
        <v>17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</row>
    <row r="5" spans="1:26" s="36" customFormat="1" ht="26.25" customHeight="1">
      <c r="A5" s="364" t="s">
        <v>70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</row>
    <row r="6" spans="1:26" s="37" customFormat="1" ht="12">
      <c r="A6" s="376"/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</row>
    <row r="7" spans="1:26" ht="18.75" customHeight="1">
      <c r="A7" s="365" t="s">
        <v>522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</row>
    <row r="8" spans="1:25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3" s="36" customFormat="1" ht="12.75">
      <c r="A9" s="6" t="s">
        <v>114</v>
      </c>
      <c r="B9" s="40"/>
      <c r="C9" s="41"/>
      <c r="D9" s="41"/>
      <c r="E9" s="41"/>
      <c r="F9" s="41"/>
      <c r="G9" s="41"/>
      <c r="H9" s="41"/>
      <c r="I9" s="41"/>
      <c r="J9" s="41"/>
      <c r="K9" s="42"/>
      <c r="L9" s="43"/>
      <c r="V9" s="255" t="s">
        <v>243</v>
      </c>
      <c r="W9" s="6"/>
    </row>
    <row r="10" spans="1:26" s="45" customFormat="1" ht="19.5" customHeight="1">
      <c r="A10" s="367" t="s">
        <v>31</v>
      </c>
      <c r="B10" s="368" t="s">
        <v>3</v>
      </c>
      <c r="C10" s="369" t="s">
        <v>4</v>
      </c>
      <c r="D10" s="371" t="s">
        <v>18</v>
      </c>
      <c r="E10" s="371" t="s">
        <v>6</v>
      </c>
      <c r="F10" s="367" t="s">
        <v>7</v>
      </c>
      <c r="G10" s="371" t="s">
        <v>19</v>
      </c>
      <c r="H10" s="371" t="s">
        <v>6</v>
      </c>
      <c r="I10" s="371" t="s">
        <v>9</v>
      </c>
      <c r="J10" s="44"/>
      <c r="K10" s="371" t="s">
        <v>11</v>
      </c>
      <c r="L10" s="366" t="s">
        <v>20</v>
      </c>
      <c r="M10" s="366"/>
      <c r="N10" s="366"/>
      <c r="O10" s="366" t="s">
        <v>21</v>
      </c>
      <c r="P10" s="366"/>
      <c r="Q10" s="366"/>
      <c r="R10" s="366" t="s">
        <v>22</v>
      </c>
      <c r="S10" s="366"/>
      <c r="T10" s="366"/>
      <c r="U10" s="373" t="s">
        <v>23</v>
      </c>
      <c r="V10" s="369" t="s">
        <v>24</v>
      </c>
      <c r="W10" s="367" t="s">
        <v>25</v>
      </c>
      <c r="X10" s="368" t="s">
        <v>26</v>
      </c>
      <c r="Y10" s="372" t="s">
        <v>27</v>
      </c>
      <c r="Z10" s="372" t="s">
        <v>28</v>
      </c>
    </row>
    <row r="11" spans="1:26" s="45" customFormat="1" ht="39.75" customHeight="1">
      <c r="A11" s="367"/>
      <c r="B11" s="368"/>
      <c r="C11" s="370"/>
      <c r="D11" s="371"/>
      <c r="E11" s="371"/>
      <c r="F11" s="367"/>
      <c r="G11" s="371"/>
      <c r="H11" s="371"/>
      <c r="I11" s="371"/>
      <c r="J11" s="44"/>
      <c r="K11" s="371"/>
      <c r="L11" s="46" t="s">
        <v>29</v>
      </c>
      <c r="M11" s="47" t="s">
        <v>30</v>
      </c>
      <c r="N11" s="48" t="s">
        <v>31</v>
      </c>
      <c r="O11" s="46" t="s">
        <v>29</v>
      </c>
      <c r="P11" s="47" t="s">
        <v>30</v>
      </c>
      <c r="Q11" s="48" t="s">
        <v>31</v>
      </c>
      <c r="R11" s="46" t="s">
        <v>29</v>
      </c>
      <c r="S11" s="47" t="s">
        <v>30</v>
      </c>
      <c r="T11" s="48" t="s">
        <v>31</v>
      </c>
      <c r="U11" s="374"/>
      <c r="V11" s="370"/>
      <c r="W11" s="367"/>
      <c r="X11" s="368"/>
      <c r="Y11" s="372"/>
      <c r="Z11" s="372"/>
    </row>
    <row r="12" spans="1:26" s="37" customFormat="1" ht="33" customHeight="1">
      <c r="A12" s="49">
        <f aca="true" t="shared" si="0" ref="A12:A19">RANK(Y12,Y$12:Y$19,0)</f>
        <v>1</v>
      </c>
      <c r="B12" s="50"/>
      <c r="C12" s="85" t="s">
        <v>41</v>
      </c>
      <c r="D12" s="89" t="s">
        <v>415</v>
      </c>
      <c r="E12" s="3"/>
      <c r="F12" s="18" t="s">
        <v>42</v>
      </c>
      <c r="G12" s="190" t="s">
        <v>416</v>
      </c>
      <c r="H12" s="219" t="s">
        <v>417</v>
      </c>
      <c r="I12" s="268" t="s">
        <v>418</v>
      </c>
      <c r="J12" s="91" t="s">
        <v>38</v>
      </c>
      <c r="K12" s="156" t="s">
        <v>46</v>
      </c>
      <c r="L12" s="51">
        <v>206</v>
      </c>
      <c r="M12" s="52">
        <f aca="true" t="shared" si="1" ref="M12:M19">L12/3</f>
        <v>68.66666666666667</v>
      </c>
      <c r="N12" s="53">
        <f aca="true" t="shared" si="2" ref="N12:N19">RANK(M12,M$12:M$19,0)</f>
        <v>1</v>
      </c>
      <c r="O12" s="51">
        <v>197.5</v>
      </c>
      <c r="P12" s="52">
        <f aca="true" t="shared" si="3" ref="P12:P19">O12/3</f>
        <v>65.83333333333333</v>
      </c>
      <c r="Q12" s="53">
        <f aca="true" t="shared" si="4" ref="Q12:Q19">RANK(P12,P$12:P$19,0)</f>
        <v>2</v>
      </c>
      <c r="R12" s="51">
        <v>203</v>
      </c>
      <c r="S12" s="52">
        <f aca="true" t="shared" si="5" ref="S12:S19">R12/3</f>
        <v>67.66666666666667</v>
      </c>
      <c r="T12" s="53">
        <f aca="true" t="shared" si="6" ref="T12:T19">RANK(S12,S$12:S$19,0)</f>
        <v>1</v>
      </c>
      <c r="U12" s="53"/>
      <c r="V12" s="53"/>
      <c r="W12" s="51">
        <f aca="true" t="shared" si="7" ref="W12:W19">L12+O12+R12</f>
        <v>606.5</v>
      </c>
      <c r="X12" s="54"/>
      <c r="Y12" s="84">
        <f>ROUND(SUM(M12,P12,S12)/3,3)-IF($U12=1,2,IF($U12=2,1.5,0))</f>
        <v>67.389</v>
      </c>
      <c r="Z12" s="55" t="s">
        <v>185</v>
      </c>
    </row>
    <row r="13" spans="1:26" s="37" customFormat="1" ht="33" customHeight="1">
      <c r="A13" s="49">
        <f t="shared" si="0"/>
        <v>2</v>
      </c>
      <c r="B13" s="50"/>
      <c r="C13" s="85" t="s">
        <v>41</v>
      </c>
      <c r="D13" s="86" t="s">
        <v>397</v>
      </c>
      <c r="E13" s="3" t="s">
        <v>398</v>
      </c>
      <c r="F13" s="2" t="s">
        <v>42</v>
      </c>
      <c r="G13" s="87" t="s">
        <v>399</v>
      </c>
      <c r="H13" s="154" t="s">
        <v>400</v>
      </c>
      <c r="I13" s="91" t="s">
        <v>401</v>
      </c>
      <c r="J13" s="155" t="s">
        <v>45</v>
      </c>
      <c r="K13" s="192" t="s">
        <v>116</v>
      </c>
      <c r="L13" s="51">
        <v>201.5</v>
      </c>
      <c r="M13" s="52">
        <f t="shared" si="1"/>
        <v>67.16666666666667</v>
      </c>
      <c r="N13" s="53">
        <f t="shared" si="2"/>
        <v>4</v>
      </c>
      <c r="O13" s="51">
        <v>199</v>
      </c>
      <c r="P13" s="52">
        <f t="shared" si="3"/>
        <v>66.33333333333333</v>
      </c>
      <c r="Q13" s="53">
        <f t="shared" si="4"/>
        <v>1</v>
      </c>
      <c r="R13" s="51">
        <v>201.5</v>
      </c>
      <c r="S13" s="52">
        <f t="shared" si="5"/>
        <v>67.16666666666667</v>
      </c>
      <c r="T13" s="53">
        <f t="shared" si="6"/>
        <v>2</v>
      </c>
      <c r="U13" s="53"/>
      <c r="V13" s="53"/>
      <c r="W13" s="51">
        <f t="shared" si="7"/>
        <v>602</v>
      </c>
      <c r="X13" s="54"/>
      <c r="Y13" s="84">
        <f>ROUND(SUM(M13,P13,S13)/3,3)-IF($U13=1,2,IF($U13=2,1.5,0))</f>
        <v>66.889</v>
      </c>
      <c r="Z13" s="55" t="s">
        <v>35</v>
      </c>
    </row>
    <row r="14" spans="1:26" s="37" customFormat="1" ht="33" customHeight="1">
      <c r="A14" s="49">
        <f t="shared" si="0"/>
        <v>3</v>
      </c>
      <c r="B14" s="50"/>
      <c r="C14" s="85" t="s">
        <v>41</v>
      </c>
      <c r="D14" s="86" t="s">
        <v>405</v>
      </c>
      <c r="E14" s="3" t="s">
        <v>406</v>
      </c>
      <c r="F14" s="183" t="s">
        <v>42</v>
      </c>
      <c r="G14" s="87" t="s">
        <v>407</v>
      </c>
      <c r="H14" s="95" t="s">
        <v>408</v>
      </c>
      <c r="I14" s="91" t="s">
        <v>409</v>
      </c>
      <c r="J14" s="91" t="s">
        <v>67</v>
      </c>
      <c r="K14" s="156" t="s">
        <v>65</v>
      </c>
      <c r="L14" s="51">
        <v>203</v>
      </c>
      <c r="M14" s="52">
        <f t="shared" si="1"/>
        <v>67.66666666666667</v>
      </c>
      <c r="N14" s="53">
        <f t="shared" si="2"/>
        <v>2</v>
      </c>
      <c r="O14" s="51">
        <v>196.5</v>
      </c>
      <c r="P14" s="52">
        <f t="shared" si="3"/>
        <v>65.5</v>
      </c>
      <c r="Q14" s="53">
        <f t="shared" si="4"/>
        <v>4</v>
      </c>
      <c r="R14" s="51">
        <v>198</v>
      </c>
      <c r="S14" s="52">
        <f t="shared" si="5"/>
        <v>66</v>
      </c>
      <c r="T14" s="53">
        <f t="shared" si="6"/>
        <v>5</v>
      </c>
      <c r="U14" s="53"/>
      <c r="V14" s="53"/>
      <c r="W14" s="51">
        <f t="shared" si="7"/>
        <v>597.5</v>
      </c>
      <c r="X14" s="54"/>
      <c r="Y14" s="84">
        <f>ROUND(SUM(M14,P14,S14)/3,3)-IF($U14=1,2,IF($U14=2,1.5,0))</f>
        <v>66.389</v>
      </c>
      <c r="Z14" s="55" t="s">
        <v>185</v>
      </c>
    </row>
    <row r="15" spans="1:26" s="37" customFormat="1" ht="33" customHeight="1">
      <c r="A15" s="49">
        <f t="shared" si="0"/>
        <v>4</v>
      </c>
      <c r="B15" s="50"/>
      <c r="C15" s="85"/>
      <c r="D15" s="89" t="s">
        <v>423</v>
      </c>
      <c r="E15" s="3"/>
      <c r="F15" s="18" t="s">
        <v>42</v>
      </c>
      <c r="G15" s="87" t="s">
        <v>424</v>
      </c>
      <c r="H15" s="165" t="s">
        <v>425</v>
      </c>
      <c r="I15" s="163" t="s">
        <v>503</v>
      </c>
      <c r="J15" s="91" t="s">
        <v>262</v>
      </c>
      <c r="K15" s="156" t="s">
        <v>383</v>
      </c>
      <c r="L15" s="51">
        <v>203</v>
      </c>
      <c r="M15" s="52">
        <f t="shared" si="1"/>
        <v>67.66666666666667</v>
      </c>
      <c r="N15" s="53">
        <f t="shared" si="2"/>
        <v>2</v>
      </c>
      <c r="O15" s="51">
        <v>195</v>
      </c>
      <c r="P15" s="52">
        <f t="shared" si="3"/>
        <v>65</v>
      </c>
      <c r="Q15" s="53">
        <f t="shared" si="4"/>
        <v>7</v>
      </c>
      <c r="R15" s="51">
        <v>193.5</v>
      </c>
      <c r="S15" s="52">
        <f t="shared" si="5"/>
        <v>64.5</v>
      </c>
      <c r="T15" s="53">
        <f t="shared" si="6"/>
        <v>6</v>
      </c>
      <c r="U15" s="53"/>
      <c r="V15" s="53"/>
      <c r="W15" s="51">
        <f t="shared" si="7"/>
        <v>591.5</v>
      </c>
      <c r="X15" s="54"/>
      <c r="Y15" s="84">
        <f>ROUND(SUM(M15,P15,S15)/3,3)-IF($U15=1,2,IF($U15=2,1.5,0))</f>
        <v>65.722</v>
      </c>
      <c r="Z15" s="55" t="s">
        <v>35</v>
      </c>
    </row>
    <row r="16" spans="1:26" s="37" customFormat="1" ht="33" customHeight="1">
      <c r="A16" s="49">
        <f t="shared" si="0"/>
        <v>5</v>
      </c>
      <c r="B16" s="50"/>
      <c r="C16" s="85" t="s">
        <v>41</v>
      </c>
      <c r="D16" s="86" t="s">
        <v>410</v>
      </c>
      <c r="E16" s="3" t="s">
        <v>411</v>
      </c>
      <c r="F16" s="5">
        <v>2</v>
      </c>
      <c r="G16" s="94" t="s">
        <v>412</v>
      </c>
      <c r="H16" s="154" t="s">
        <v>413</v>
      </c>
      <c r="I16" s="155" t="s">
        <v>414</v>
      </c>
      <c r="J16" s="158" t="s">
        <v>38</v>
      </c>
      <c r="K16" s="160" t="s">
        <v>516</v>
      </c>
      <c r="L16" s="51">
        <v>194</v>
      </c>
      <c r="M16" s="52">
        <f t="shared" si="1"/>
        <v>64.66666666666667</v>
      </c>
      <c r="N16" s="53">
        <f t="shared" si="2"/>
        <v>7</v>
      </c>
      <c r="O16" s="51">
        <v>196.5</v>
      </c>
      <c r="P16" s="52">
        <f t="shared" si="3"/>
        <v>65.5</v>
      </c>
      <c r="Q16" s="53">
        <f t="shared" si="4"/>
        <v>4</v>
      </c>
      <c r="R16" s="51">
        <v>199</v>
      </c>
      <c r="S16" s="52">
        <f t="shared" si="5"/>
        <v>66.33333333333333</v>
      </c>
      <c r="T16" s="53">
        <f t="shared" si="6"/>
        <v>3</v>
      </c>
      <c r="U16" s="53"/>
      <c r="V16" s="53"/>
      <c r="W16" s="51">
        <f t="shared" si="7"/>
        <v>589.5</v>
      </c>
      <c r="X16" s="54"/>
      <c r="Y16" s="84">
        <f>ROUND(SUM(M16,P16,S16)/3,3)-IF($U16=1,0.5,IF($U16=2,1.5,0))</f>
        <v>65.5</v>
      </c>
      <c r="Z16" s="55" t="s">
        <v>185</v>
      </c>
    </row>
    <row r="17" spans="1:26" s="37" customFormat="1" ht="33" customHeight="1">
      <c r="A17" s="49">
        <f t="shared" si="0"/>
        <v>6</v>
      </c>
      <c r="B17" s="50"/>
      <c r="C17" s="85" t="s">
        <v>41</v>
      </c>
      <c r="D17" s="89" t="s">
        <v>448</v>
      </c>
      <c r="E17" s="3" t="s">
        <v>517</v>
      </c>
      <c r="F17" s="222" t="s">
        <v>42</v>
      </c>
      <c r="G17" s="87" t="s">
        <v>518</v>
      </c>
      <c r="H17" s="165" t="s">
        <v>450</v>
      </c>
      <c r="I17" s="163" t="s">
        <v>200</v>
      </c>
      <c r="J17" s="91"/>
      <c r="K17" s="272" t="s">
        <v>148</v>
      </c>
      <c r="L17" s="51">
        <v>194.5</v>
      </c>
      <c r="M17" s="52">
        <f t="shared" si="1"/>
        <v>64.83333333333333</v>
      </c>
      <c r="N17" s="53">
        <f t="shared" si="2"/>
        <v>6</v>
      </c>
      <c r="O17" s="51">
        <v>195.5</v>
      </c>
      <c r="P17" s="52">
        <f t="shared" si="3"/>
        <v>65.16666666666667</v>
      </c>
      <c r="Q17" s="53">
        <f t="shared" si="4"/>
        <v>6</v>
      </c>
      <c r="R17" s="51">
        <v>199</v>
      </c>
      <c r="S17" s="52">
        <f t="shared" si="5"/>
        <v>66.33333333333333</v>
      </c>
      <c r="T17" s="53">
        <f t="shared" si="6"/>
        <v>3</v>
      </c>
      <c r="U17" s="53"/>
      <c r="V17" s="53"/>
      <c r="W17" s="51">
        <f t="shared" si="7"/>
        <v>589</v>
      </c>
      <c r="X17" s="54"/>
      <c r="Y17" s="84">
        <f>ROUND(SUM(M17,P17,S17)/3,3)-IF($U17=1,2,IF($U17=2,1.5,0))</f>
        <v>65.444</v>
      </c>
      <c r="Z17" s="55" t="s">
        <v>185</v>
      </c>
    </row>
    <row r="18" spans="1:26" s="37" customFormat="1" ht="33" customHeight="1">
      <c r="A18" s="49">
        <f t="shared" si="0"/>
        <v>7</v>
      </c>
      <c r="B18" s="50"/>
      <c r="C18" s="85" t="s">
        <v>41</v>
      </c>
      <c r="D18" s="89" t="s">
        <v>402</v>
      </c>
      <c r="E18" s="3" t="s">
        <v>403</v>
      </c>
      <c r="F18" s="183" t="s">
        <v>42</v>
      </c>
      <c r="G18" s="87" t="s">
        <v>521</v>
      </c>
      <c r="H18" s="154" t="s">
        <v>519</v>
      </c>
      <c r="I18" s="91" t="s">
        <v>520</v>
      </c>
      <c r="J18" s="91" t="s">
        <v>404</v>
      </c>
      <c r="K18" s="192" t="s">
        <v>515</v>
      </c>
      <c r="L18" s="51">
        <v>197.5</v>
      </c>
      <c r="M18" s="52">
        <f t="shared" si="1"/>
        <v>65.83333333333333</v>
      </c>
      <c r="N18" s="53">
        <f t="shared" si="2"/>
        <v>5</v>
      </c>
      <c r="O18" s="51">
        <v>197</v>
      </c>
      <c r="P18" s="52">
        <f t="shared" si="3"/>
        <v>65.66666666666667</v>
      </c>
      <c r="Q18" s="53">
        <f t="shared" si="4"/>
        <v>3</v>
      </c>
      <c r="R18" s="51">
        <v>193.5</v>
      </c>
      <c r="S18" s="52">
        <f t="shared" si="5"/>
        <v>64.5</v>
      </c>
      <c r="T18" s="53">
        <f t="shared" si="6"/>
        <v>6</v>
      </c>
      <c r="U18" s="53"/>
      <c r="V18" s="53"/>
      <c r="W18" s="51">
        <f t="shared" si="7"/>
        <v>588</v>
      </c>
      <c r="X18" s="54"/>
      <c r="Y18" s="84">
        <f>ROUND(SUM(M18,P18,S18)/3,3)-IF($U18=1,2,IF($U18=2,1.5,0))</f>
        <v>65.333</v>
      </c>
      <c r="Z18" s="55" t="s">
        <v>35</v>
      </c>
    </row>
    <row r="19" spans="1:26" s="37" customFormat="1" ht="33" customHeight="1">
      <c r="A19" s="49">
        <f t="shared" si="0"/>
        <v>8</v>
      </c>
      <c r="B19" s="50"/>
      <c r="C19" s="85" t="s">
        <v>41</v>
      </c>
      <c r="D19" s="89" t="s">
        <v>419</v>
      </c>
      <c r="E19" s="3"/>
      <c r="F19" s="183" t="s">
        <v>42</v>
      </c>
      <c r="G19" s="87" t="s">
        <v>420</v>
      </c>
      <c r="H19" s="165" t="s">
        <v>421</v>
      </c>
      <c r="I19" s="91" t="s">
        <v>514</v>
      </c>
      <c r="J19" s="91" t="s">
        <v>422</v>
      </c>
      <c r="K19" s="192" t="s">
        <v>471</v>
      </c>
      <c r="L19" s="51">
        <v>193</v>
      </c>
      <c r="M19" s="52">
        <f t="shared" si="1"/>
        <v>64.33333333333333</v>
      </c>
      <c r="N19" s="53">
        <f t="shared" si="2"/>
        <v>8</v>
      </c>
      <c r="O19" s="51">
        <v>192</v>
      </c>
      <c r="P19" s="52">
        <f t="shared" si="3"/>
        <v>64</v>
      </c>
      <c r="Q19" s="53">
        <f t="shared" si="4"/>
        <v>8</v>
      </c>
      <c r="R19" s="51">
        <v>184.5</v>
      </c>
      <c r="S19" s="52">
        <f t="shared" si="5"/>
        <v>61.5</v>
      </c>
      <c r="T19" s="53">
        <f t="shared" si="6"/>
        <v>8</v>
      </c>
      <c r="U19" s="53"/>
      <c r="V19" s="53"/>
      <c r="W19" s="51">
        <f t="shared" si="7"/>
        <v>569.5</v>
      </c>
      <c r="X19" s="54"/>
      <c r="Y19" s="84">
        <f>ROUND(SUM(M19,P19,S19)/3,3)-IF($U19=1,0.5,IF($U19=2,1.5,0))</f>
        <v>63.278</v>
      </c>
      <c r="Z19" s="55" t="s">
        <v>185</v>
      </c>
    </row>
    <row r="20" spans="1:25" s="37" customFormat="1" ht="22.5" customHeight="1">
      <c r="A20" s="56"/>
      <c r="B20" s="57"/>
      <c r="C20" s="58"/>
      <c r="D20" s="59"/>
      <c r="E20" s="60"/>
      <c r="F20" s="61"/>
      <c r="G20" s="62"/>
      <c r="H20" s="63"/>
      <c r="I20" s="64"/>
      <c r="J20" s="65"/>
      <c r="K20" s="64"/>
      <c r="L20" s="66"/>
      <c r="M20" s="67"/>
      <c r="N20" s="68"/>
      <c r="O20" s="66"/>
      <c r="P20" s="67"/>
      <c r="Q20" s="68"/>
      <c r="R20" s="66"/>
      <c r="S20" s="67"/>
      <c r="T20" s="68"/>
      <c r="U20" s="68"/>
      <c r="V20" s="68"/>
      <c r="W20" s="66"/>
      <c r="X20" s="69"/>
      <c r="Y20" s="67"/>
    </row>
    <row r="21" spans="1:25" ht="30" customHeight="1">
      <c r="A21" s="1"/>
      <c r="B21" s="1"/>
      <c r="C21" s="1"/>
      <c r="D21" s="1" t="s">
        <v>13</v>
      </c>
      <c r="E21" s="1"/>
      <c r="F21" s="1"/>
      <c r="G21" s="1"/>
      <c r="H21" s="1"/>
      <c r="I21" s="1" t="s">
        <v>281</v>
      </c>
      <c r="J21" s="1"/>
      <c r="K21" s="70"/>
      <c r="L21" s="71"/>
      <c r="M21" s="70"/>
      <c r="N21" s="1"/>
      <c r="O21" s="72"/>
      <c r="P21" s="73"/>
      <c r="Q21" s="1"/>
      <c r="R21" s="72"/>
      <c r="S21" s="73"/>
      <c r="T21" s="1"/>
      <c r="U21" s="1"/>
      <c r="V21" s="1"/>
      <c r="W21" s="1"/>
      <c r="X21" s="1"/>
      <c r="Y21" s="73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117</v>
      </c>
      <c r="J22" s="1"/>
      <c r="K22" s="70"/>
      <c r="L22" s="71"/>
      <c r="M22" s="74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1:13" ht="12.75">
      <c r="K23" s="70"/>
      <c r="L23" s="71"/>
      <c r="M23" s="70"/>
    </row>
    <row r="24" spans="11:13" ht="12.75">
      <c r="K24" s="70"/>
      <c r="L24" s="71"/>
      <c r="M24" s="70"/>
    </row>
  </sheetData>
  <sheetProtection/>
  <protectedRanges>
    <protectedRange sqref="K13:K14 K19" name="Диапазон1_3_1_1_3_11_1_1_3_1_3_1_1_1_1_2"/>
  </protectedRanges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2017-08-24T15:10:56Z</cp:lastPrinted>
  <dcterms:created xsi:type="dcterms:W3CDTF">2017-04-06T18:59:51Z</dcterms:created>
  <dcterms:modified xsi:type="dcterms:W3CDTF">2017-08-28T12:21:02Z</dcterms:modified>
  <cp:category/>
  <cp:version/>
  <cp:contentType/>
  <cp:contentStatus/>
</cp:coreProperties>
</file>