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240" windowWidth="19320" windowHeight="7515" firstSheet="5" activeTab="21"/>
  </bookViews>
  <sheets>
    <sheet name="МЛ" sheetId="137" r:id="rId1"/>
    <sheet name="КПпони" sheetId="164" r:id="rId2"/>
    <sheet name="МП" sheetId="174" r:id="rId3"/>
    <sheet name="КПЮр" sheetId="160" r:id="rId4"/>
    <sheet name="КПЮн" sheetId="191" r:id="rId5"/>
    <sheet name="ППЮн(ок)" sheetId="159" r:id="rId6"/>
    <sheet name="ППд А" sheetId="158" r:id="rId7"/>
    <sheet name="КПд" sheetId="175" r:id="rId8"/>
    <sheet name="ППдВ ок" sheetId="162" r:id="rId9"/>
    <sheet name="МЛ 4" sheetId="199" r:id="rId10"/>
    <sheet name="Выбор" sheetId="176" r:id="rId11"/>
    <sheet name="ЛПпони" sheetId="193" r:id="rId12"/>
    <sheet name="СП1" sheetId="196" r:id="rId13"/>
    <sheet name="ЛПЮр" sheetId="179" r:id="rId14"/>
    <sheet name="ППдВ" sheetId="180" r:id="rId15"/>
    <sheet name="ЛПд" sheetId="194" r:id="rId16"/>
    <sheet name="ППЮн" sheetId="184" r:id="rId17"/>
    <sheet name="ЛПЮн" sheetId="181" r:id="rId18"/>
    <sheet name="КПЮн ок" sheetId="197" r:id="rId19"/>
    <sheet name="КПд ок" sheetId="195" r:id="rId20"/>
    <sheet name="Выбор (2)" sheetId="198" r:id="rId21"/>
    <sheet name="Судейская " sheetId="146" r:id="rId22"/>
  </sheets>
  <definedNames>
    <definedName name="_xlnm._FilterDatabase" localSheetId="0" hidden="1">МЛ!$A$6:$L$71</definedName>
    <definedName name="_xlnm.Print_Titles" localSheetId="10">Выбор!$1:$1</definedName>
    <definedName name="_xlnm.Print_Titles" localSheetId="20">'Выбор (2)'!$1:$1</definedName>
    <definedName name="_xlnm.Print_Titles" localSheetId="19">'КПд ок'!$7:$8</definedName>
    <definedName name="_xlnm.Print_Titles" localSheetId="8">'ППдВ ок'!$1:$1</definedName>
    <definedName name="_xlnm.Print_Area" localSheetId="10">Выбор!$A$1:$Z$18</definedName>
    <definedName name="_xlnm.Print_Area" localSheetId="20">'Выбор (2)'!$A$1:$Z$14</definedName>
    <definedName name="_xlnm.Print_Area" localSheetId="7">КПд!$A$1:$AA$26</definedName>
    <definedName name="_xlnm.Print_Area" localSheetId="19">'КПд ок'!$A$1:$Z$22</definedName>
    <definedName name="_xlnm.Print_Area" localSheetId="1">КПпони!$A$1:$Z$19</definedName>
    <definedName name="_xlnm.Print_Area" localSheetId="4">КПЮн!$A$1:$Z$24</definedName>
    <definedName name="_xlnm.Print_Area" localSheetId="18">'КПЮн ок'!$A$1:$Z$21</definedName>
    <definedName name="_xlnm.Print_Area" localSheetId="3">КПЮр!$A$1:$Z$17</definedName>
    <definedName name="_xlnm.Print_Area" localSheetId="15">ЛПд!$A$1:$AA$22</definedName>
    <definedName name="_xlnm.Print_Area" localSheetId="11">ЛПпони!$A$1:$Z$18</definedName>
    <definedName name="_xlnm.Print_Area" localSheetId="17">ЛПЮн!$A$1:$Z$24</definedName>
    <definedName name="_xlnm.Print_Area" localSheetId="13">ЛПЮр!$A$1:$Z$17</definedName>
    <definedName name="_xlnm.Print_Area" localSheetId="0">МЛ!$A$1:$L$79</definedName>
    <definedName name="_xlnm.Print_Area" localSheetId="9">'МЛ 4'!$A$1:$T$16</definedName>
    <definedName name="_xlnm.Print_Area" localSheetId="2">МП!$A$1:$Z$18</definedName>
    <definedName name="_xlnm.Print_Area" localSheetId="6">'ППд А'!$A$1:$AA$25</definedName>
    <definedName name="_xlnm.Print_Area" localSheetId="14">ППдВ!$A$1:$AA$23</definedName>
    <definedName name="_xlnm.Print_Area" localSheetId="8">'ППдВ ок'!$A$1:$Z$23</definedName>
    <definedName name="_xlnm.Print_Area" localSheetId="16">ППЮн!$A$1:$Z$18</definedName>
    <definedName name="_xlnm.Print_Area" localSheetId="5">'ППЮн(ок)'!$A$1:$Z$23</definedName>
    <definedName name="_xlnm.Print_Area" localSheetId="12">СП1!$A$1:$Z$18</definedName>
  </definedNames>
  <calcPr calcId="125725"/>
  <fileRecoveryPr autoRecover="0"/>
</workbook>
</file>

<file path=xl/calcChain.xml><?xml version="1.0" encoding="utf-8"?>
<calcChain xmlns="http://schemas.openxmlformats.org/spreadsheetml/2006/main">
  <c r="P10" i="198"/>
  <c r="S10"/>
  <c r="M10"/>
  <c r="M12" i="195"/>
  <c r="M17"/>
  <c r="M11"/>
  <c r="M15"/>
  <c r="M10"/>
  <c r="N10" s="1"/>
  <c r="M18"/>
  <c r="M13"/>
  <c r="T17" i="197"/>
  <c r="T16"/>
  <c r="T15"/>
  <c r="T14"/>
  <c r="Q17"/>
  <c r="Q16"/>
  <c r="Q15"/>
  <c r="Q14"/>
  <c r="N15"/>
  <c r="N16"/>
  <c r="N17"/>
  <c r="N14"/>
  <c r="T12"/>
  <c r="T11"/>
  <c r="Q12"/>
  <c r="Q11"/>
  <c r="N12"/>
  <c r="N11"/>
  <c r="W17"/>
  <c r="W12"/>
  <c r="W16"/>
  <c r="W11"/>
  <c r="W15"/>
  <c r="S17"/>
  <c r="S12"/>
  <c r="S16"/>
  <c r="S11"/>
  <c r="S15"/>
  <c r="P17"/>
  <c r="P12"/>
  <c r="P16"/>
  <c r="P11"/>
  <c r="P15"/>
  <c r="M17"/>
  <c r="M12"/>
  <c r="M16"/>
  <c r="M11"/>
  <c r="M15"/>
  <c r="Y15" s="1"/>
  <c r="P16" i="195"/>
  <c r="P12"/>
  <c r="P17"/>
  <c r="P11"/>
  <c r="P15"/>
  <c r="P10"/>
  <c r="W14" i="181"/>
  <c r="W18"/>
  <c r="W11"/>
  <c r="W17"/>
  <c r="W12"/>
  <c r="W16"/>
  <c r="W13"/>
  <c r="S14"/>
  <c r="S18"/>
  <c r="S11"/>
  <c r="S17"/>
  <c r="S12"/>
  <c r="S16"/>
  <c r="S13"/>
  <c r="P14"/>
  <c r="P18"/>
  <c r="P11"/>
  <c r="P17"/>
  <c r="P12"/>
  <c r="P16"/>
  <c r="P13"/>
  <c r="M14"/>
  <c r="M18"/>
  <c r="M11"/>
  <c r="M17"/>
  <c r="M12"/>
  <c r="M16"/>
  <c r="M13"/>
  <c r="M14" i="194"/>
  <c r="M13"/>
  <c r="M12"/>
  <c r="M15"/>
  <c r="M16"/>
  <c r="S14"/>
  <c r="T14" s="1"/>
  <c r="S13"/>
  <c r="T13" s="1"/>
  <c r="S12"/>
  <c r="T12" s="1"/>
  <c r="S15"/>
  <c r="T15" s="1"/>
  <c r="S16"/>
  <c r="S15" i="180"/>
  <c r="S12"/>
  <c r="S11"/>
  <c r="S13"/>
  <c r="S16"/>
  <c r="S20"/>
  <c r="S17"/>
  <c r="S19"/>
  <c r="T19" s="1"/>
  <c r="S18"/>
  <c r="T18" s="1"/>
  <c r="M15"/>
  <c r="M12"/>
  <c r="M11"/>
  <c r="M13"/>
  <c r="M16"/>
  <c r="M20"/>
  <c r="M17"/>
  <c r="M19"/>
  <c r="M18"/>
  <c r="M14"/>
  <c r="S11" i="179"/>
  <c r="P11" i="193"/>
  <c r="P14"/>
  <c r="P12"/>
  <c r="S11"/>
  <c r="S14"/>
  <c r="S12"/>
  <c r="W11"/>
  <c r="W14"/>
  <c r="W12"/>
  <c r="M11"/>
  <c r="M14"/>
  <c r="M12"/>
  <c r="W12" i="196"/>
  <c r="W14"/>
  <c r="W13"/>
  <c r="S12"/>
  <c r="S14"/>
  <c r="S13"/>
  <c r="P12"/>
  <c r="P14"/>
  <c r="P13"/>
  <c r="M12"/>
  <c r="M14"/>
  <c r="M13"/>
  <c r="S14" i="176"/>
  <c r="P14"/>
  <c r="M14"/>
  <c r="M13"/>
  <c r="P13"/>
  <c r="S13"/>
  <c r="S12"/>
  <c r="M12"/>
  <c r="P12"/>
  <c r="S11"/>
  <c r="P11"/>
  <c r="M11"/>
  <c r="P10"/>
  <c r="S10"/>
  <c r="M10"/>
  <c r="S21" i="162"/>
  <c r="T21" s="1"/>
  <c r="S11"/>
  <c r="S19"/>
  <c r="T19" s="1"/>
  <c r="S12"/>
  <c r="S20"/>
  <c r="S15"/>
  <c r="S17"/>
  <c r="T17" s="1"/>
  <c r="S14"/>
  <c r="S18"/>
  <c r="T18" s="1"/>
  <c r="S10"/>
  <c r="P21"/>
  <c r="Q21" s="1"/>
  <c r="P11"/>
  <c r="P19"/>
  <c r="Q19" s="1"/>
  <c r="P12"/>
  <c r="P20"/>
  <c r="Q20" s="1"/>
  <c r="P15"/>
  <c r="P17"/>
  <c r="P14"/>
  <c r="P18"/>
  <c r="Q17" s="1"/>
  <c r="P10"/>
  <c r="M21"/>
  <c r="M11"/>
  <c r="M19"/>
  <c r="N19" s="1"/>
  <c r="M12"/>
  <c r="M20"/>
  <c r="N20" s="1"/>
  <c r="M15"/>
  <c r="M17"/>
  <c r="N21" s="1"/>
  <c r="M14"/>
  <c r="M18"/>
  <c r="N18" s="1"/>
  <c r="M10"/>
  <c r="N10" s="1"/>
  <c r="W21"/>
  <c r="W11"/>
  <c r="W19"/>
  <c r="W12"/>
  <c r="W20"/>
  <c r="W15"/>
  <c r="W17"/>
  <c r="W14"/>
  <c r="W18"/>
  <c r="W10"/>
  <c r="M13" i="158"/>
  <c r="M14"/>
  <c r="M15"/>
  <c r="M16"/>
  <c r="M17"/>
  <c r="M18"/>
  <c r="M19"/>
  <c r="M13" i="175"/>
  <c r="M15"/>
  <c r="N15" s="1"/>
  <c r="M18"/>
  <c r="M19"/>
  <c r="M20"/>
  <c r="M16"/>
  <c r="M17"/>
  <c r="M14"/>
  <c r="S18"/>
  <c r="T18" s="1"/>
  <c r="S14"/>
  <c r="T14" s="1"/>
  <c r="S17"/>
  <c r="T17" s="1"/>
  <c r="S16"/>
  <c r="T16" s="1"/>
  <c r="S12"/>
  <c r="T12" s="1"/>
  <c r="M12"/>
  <c r="N19" s="1"/>
  <c r="S15"/>
  <c r="T15" s="1"/>
  <c r="S13"/>
  <c r="T13" s="1"/>
  <c r="S20"/>
  <c r="T20" s="1"/>
  <c r="S19"/>
  <c r="T19" s="1"/>
  <c r="M12" i="158"/>
  <c r="S12"/>
  <c r="T12" s="1"/>
  <c r="S16"/>
  <c r="T16" s="1"/>
  <c r="S11" i="159"/>
  <c r="S12"/>
  <c r="S13"/>
  <c r="P11"/>
  <c r="P12"/>
  <c r="P13"/>
  <c r="M11"/>
  <c r="M12"/>
  <c r="M13"/>
  <c r="M13" i="191"/>
  <c r="Y13" s="1"/>
  <c r="W17"/>
  <c r="W11"/>
  <c r="W18"/>
  <c r="W15"/>
  <c r="W12"/>
  <c r="W13"/>
  <c r="W16"/>
  <c r="S17"/>
  <c r="S11"/>
  <c r="S18"/>
  <c r="S15"/>
  <c r="S12"/>
  <c r="S13"/>
  <c r="S16"/>
  <c r="P17"/>
  <c r="P11"/>
  <c r="P18"/>
  <c r="P15"/>
  <c r="P12"/>
  <c r="P13"/>
  <c r="P16"/>
  <c r="M17"/>
  <c r="M11"/>
  <c r="M18"/>
  <c r="M15"/>
  <c r="M12"/>
  <c r="M16"/>
  <c r="Y16" s="1"/>
  <c r="W10" i="160"/>
  <c r="S10"/>
  <c r="P10"/>
  <c r="M10"/>
  <c r="W12"/>
  <c r="S12"/>
  <c r="P12"/>
  <c r="Q12" s="1"/>
  <c r="M12"/>
  <c r="W13"/>
  <c r="S13"/>
  <c r="P13"/>
  <c r="M13"/>
  <c r="W11"/>
  <c r="S11"/>
  <c r="P11"/>
  <c r="M11"/>
  <c r="W13" i="174"/>
  <c r="W11"/>
  <c r="P13"/>
  <c r="P11"/>
  <c r="P14"/>
  <c r="P12"/>
  <c r="M13"/>
  <c r="M11"/>
  <c r="M14"/>
  <c r="M12"/>
  <c r="S13"/>
  <c r="M10"/>
  <c r="W10" i="198"/>
  <c r="R11" i="199"/>
  <c r="W14" i="197"/>
  <c r="S14"/>
  <c r="P14"/>
  <c r="M14"/>
  <c r="W13" i="195"/>
  <c r="S13"/>
  <c r="T12" s="1"/>
  <c r="P13"/>
  <c r="W18"/>
  <c r="S18"/>
  <c r="P18"/>
  <c r="Q17" s="1"/>
  <c r="W10"/>
  <c r="S10"/>
  <c r="W15"/>
  <c r="S15"/>
  <c r="T15" s="1"/>
  <c r="W11"/>
  <c r="S11"/>
  <c r="W17"/>
  <c r="S17"/>
  <c r="W12"/>
  <c r="S12"/>
  <c r="W16"/>
  <c r="S16"/>
  <c r="M16"/>
  <c r="W15" i="181"/>
  <c r="S15"/>
  <c r="P15"/>
  <c r="M15"/>
  <c r="W12" i="184"/>
  <c r="S12"/>
  <c r="P12"/>
  <c r="M12"/>
  <c r="W14"/>
  <c r="S14"/>
  <c r="P14"/>
  <c r="M14"/>
  <c r="W13"/>
  <c r="S13"/>
  <c r="P13"/>
  <c r="M13"/>
  <c r="W11"/>
  <c r="S11"/>
  <c r="P11"/>
  <c r="M11"/>
  <c r="W11" i="196"/>
  <c r="S11"/>
  <c r="P11"/>
  <c r="M11"/>
  <c r="W11" i="179"/>
  <c r="P11"/>
  <c r="M11"/>
  <c r="W12"/>
  <c r="S12"/>
  <c r="P12"/>
  <c r="M12"/>
  <c r="W13"/>
  <c r="S13"/>
  <c r="P13"/>
  <c r="Q13" s="1"/>
  <c r="M13"/>
  <c r="S14" i="180"/>
  <c r="W13" i="193"/>
  <c r="S13"/>
  <c r="P13"/>
  <c r="M13"/>
  <c r="W14" i="176"/>
  <c r="W13"/>
  <c r="W12"/>
  <c r="W11"/>
  <c r="W10"/>
  <c r="W17" i="159"/>
  <c r="S17"/>
  <c r="P17"/>
  <c r="M17"/>
  <c r="W18"/>
  <c r="S18"/>
  <c r="P18"/>
  <c r="M18"/>
  <c r="W12"/>
  <c r="W16"/>
  <c r="S16"/>
  <c r="P16"/>
  <c r="M16"/>
  <c r="W10"/>
  <c r="S10"/>
  <c r="P10"/>
  <c r="Q10" s="1"/>
  <c r="M10"/>
  <c r="W13"/>
  <c r="W11"/>
  <c r="W19"/>
  <c r="S19"/>
  <c r="P19"/>
  <c r="M19"/>
  <c r="W15"/>
  <c r="S15"/>
  <c r="P15"/>
  <c r="M15"/>
  <c r="W13" i="162"/>
  <c r="S13"/>
  <c r="T13" s="1"/>
  <c r="P13"/>
  <c r="M13"/>
  <c r="S17" i="158"/>
  <c r="Q13" i="195" l="1"/>
  <c r="N11"/>
  <c r="N13"/>
  <c r="N12"/>
  <c r="Q10"/>
  <c r="Q11"/>
  <c r="Q12"/>
  <c r="T13"/>
  <c r="T10"/>
  <c r="T11"/>
  <c r="Y10" i="198"/>
  <c r="N16" i="195"/>
  <c r="N17"/>
  <c r="N15"/>
  <c r="T16"/>
  <c r="N18"/>
  <c r="Q16"/>
  <c r="Q15"/>
  <c r="Q18"/>
  <c r="T18"/>
  <c r="T17"/>
  <c r="Y11" i="197"/>
  <c r="Y16"/>
  <c r="Y12"/>
  <c r="Y17"/>
  <c r="Y14"/>
  <c r="Y18" i="195"/>
  <c r="Y13"/>
  <c r="Y11"/>
  <c r="Y12"/>
  <c r="Y10"/>
  <c r="Y17"/>
  <c r="Y15"/>
  <c r="Y16"/>
  <c r="Y13" i="181"/>
  <c r="Y18"/>
  <c r="Y16"/>
  <c r="Y12"/>
  <c r="Y17"/>
  <c r="Q11"/>
  <c r="T14"/>
  <c r="Y11"/>
  <c r="N14"/>
  <c r="T14" i="184"/>
  <c r="N18" i="181"/>
  <c r="N12"/>
  <c r="Y14"/>
  <c r="N17"/>
  <c r="N11"/>
  <c r="N16"/>
  <c r="T13" i="184"/>
  <c r="T12"/>
  <c r="Q11"/>
  <c r="Y12" i="193"/>
  <c r="Y14"/>
  <c r="Q12"/>
  <c r="T12" i="181"/>
  <c r="T13"/>
  <c r="T16"/>
  <c r="T18"/>
  <c r="Q17"/>
  <c r="Q12"/>
  <c r="Q15"/>
  <c r="Q13"/>
  <c r="N13"/>
  <c r="N14" i="184"/>
  <c r="T15" i="181"/>
  <c r="T17"/>
  <c r="T11"/>
  <c r="Q18"/>
  <c r="Q16"/>
  <c r="Q14"/>
  <c r="N11" i="184"/>
  <c r="N13"/>
  <c r="Q12"/>
  <c r="N15" i="181"/>
  <c r="Y15"/>
  <c r="T11" i="184"/>
  <c r="Q14"/>
  <c r="Q13"/>
  <c r="Y14"/>
  <c r="Y12"/>
  <c r="N12"/>
  <c r="Y13"/>
  <c r="Y11"/>
  <c r="Z18" i="180"/>
  <c r="Z19"/>
  <c r="N20"/>
  <c r="N15"/>
  <c r="N16" i="194"/>
  <c r="N12"/>
  <c r="N15"/>
  <c r="N14"/>
  <c r="N13"/>
  <c r="Z15"/>
  <c r="Z14"/>
  <c r="Z13"/>
  <c r="Z12"/>
  <c r="N16" i="180"/>
  <c r="N13"/>
  <c r="N17"/>
  <c r="N12"/>
  <c r="N18"/>
  <c r="N11"/>
  <c r="N14"/>
  <c r="N19"/>
  <c r="N14" i="196"/>
  <c r="Q13"/>
  <c r="Y14"/>
  <c r="N11"/>
  <c r="Y13"/>
  <c r="Y13" i="179"/>
  <c r="N12"/>
  <c r="Q10" i="160"/>
  <c r="T14" i="196"/>
  <c r="Y12"/>
  <c r="N12"/>
  <c r="T11" i="193"/>
  <c r="N13"/>
  <c r="T13"/>
  <c r="N11"/>
  <c r="N14"/>
  <c r="N12"/>
  <c r="Q14"/>
  <c r="Q13"/>
  <c r="Q11"/>
  <c r="Y11"/>
  <c r="T14"/>
  <c r="T12"/>
  <c r="N13" i="196"/>
  <c r="T12"/>
  <c r="T13"/>
  <c r="Q12"/>
  <c r="Q14"/>
  <c r="T12" i="179"/>
  <c r="Y11"/>
  <c r="Q11"/>
  <c r="N11"/>
  <c r="Q12"/>
  <c r="Y12"/>
  <c r="T11"/>
  <c r="N13"/>
  <c r="T13"/>
  <c r="T11" i="196"/>
  <c r="Q11"/>
  <c r="Y11"/>
  <c r="Y13" i="193"/>
  <c r="T11" i="199"/>
  <c r="T10" i="162"/>
  <c r="N13"/>
  <c r="Q12"/>
  <c r="T12"/>
  <c r="Q15"/>
  <c r="Q10"/>
  <c r="Q14"/>
  <c r="Q11"/>
  <c r="Q13"/>
  <c r="T15"/>
  <c r="T11"/>
  <c r="N15"/>
  <c r="N11"/>
  <c r="N14"/>
  <c r="N12"/>
  <c r="T20"/>
  <c r="Q18"/>
  <c r="T14"/>
  <c r="Y10"/>
  <c r="N17"/>
  <c r="Y12"/>
  <c r="Y17"/>
  <c r="Y19"/>
  <c r="Y14"/>
  <c r="Y10" i="176"/>
  <c r="Y11"/>
  <c r="Y12"/>
  <c r="Y13"/>
  <c r="Y14"/>
  <c r="Y15" i="162"/>
  <c r="Y11"/>
  <c r="Y18"/>
  <c r="Y20"/>
  <c r="Y21"/>
  <c r="Y13"/>
  <c r="N18" i="175"/>
  <c r="U19"/>
  <c r="N13"/>
  <c r="N16"/>
  <c r="N14"/>
  <c r="U13"/>
  <c r="U18"/>
  <c r="U12"/>
  <c r="U16"/>
  <c r="U20"/>
  <c r="U15"/>
  <c r="U14"/>
  <c r="U17"/>
  <c r="N12"/>
  <c r="N20"/>
  <c r="Z18"/>
  <c r="N17"/>
  <c r="Z19"/>
  <c r="Z12"/>
  <c r="Z13"/>
  <c r="Z17"/>
  <c r="Z15"/>
  <c r="Z20"/>
  <c r="Z16"/>
  <c r="Z14"/>
  <c r="Z16" i="158"/>
  <c r="Z12"/>
  <c r="N16"/>
  <c r="Q16" i="159"/>
  <c r="T19"/>
  <c r="N13"/>
  <c r="N16"/>
  <c r="N15"/>
  <c r="N19"/>
  <c r="T13"/>
  <c r="Q17"/>
  <c r="Q12"/>
  <c r="T10"/>
  <c r="N17"/>
  <c r="Q18"/>
  <c r="N10"/>
  <c r="T16"/>
  <c r="N12"/>
  <c r="Q11"/>
  <c r="N18"/>
  <c r="T17"/>
  <c r="T18"/>
  <c r="T15"/>
  <c r="Q19"/>
  <c r="Q15"/>
  <c r="T11"/>
  <c r="T12"/>
  <c r="Q13"/>
  <c r="N11"/>
  <c r="Y11"/>
  <c r="Y12" i="191"/>
  <c r="Y18"/>
  <c r="Y15"/>
  <c r="Y11"/>
  <c r="Y17"/>
  <c r="Y15" i="159"/>
  <c r="Y13"/>
  <c r="Y19"/>
  <c r="Y10"/>
  <c r="Y18"/>
  <c r="Y17"/>
  <c r="Y16"/>
  <c r="Y12"/>
  <c r="Y11" i="160"/>
  <c r="Q11"/>
  <c r="Y12"/>
  <c r="Q13"/>
  <c r="T11"/>
  <c r="Y10"/>
  <c r="N13"/>
  <c r="Y13"/>
  <c r="T12"/>
  <c r="T13"/>
  <c r="T10"/>
  <c r="N10"/>
  <c r="N11"/>
  <c r="N12"/>
  <c r="N13" i="174"/>
  <c r="N11"/>
  <c r="Y13"/>
  <c r="N14"/>
  <c r="N12"/>
  <c r="S14" i="158"/>
  <c r="S18"/>
  <c r="S19"/>
  <c r="S15"/>
  <c r="S13"/>
  <c r="W12" i="174"/>
  <c r="S12"/>
  <c r="Y12" s="1"/>
  <c r="W14"/>
  <c r="S14"/>
  <c r="Y14" s="1"/>
  <c r="S11"/>
  <c r="Y11" s="1"/>
  <c r="W10"/>
  <c r="S10"/>
  <c r="P10"/>
  <c r="N10"/>
  <c r="W14" i="191"/>
  <c r="S14"/>
  <c r="P14"/>
  <c r="Q13" s="1"/>
  <c r="M14"/>
  <c r="N14" s="1"/>
  <c r="W12" i="164"/>
  <c r="S12"/>
  <c r="P12"/>
  <c r="M12"/>
  <c r="W11"/>
  <c r="S11"/>
  <c r="P11"/>
  <c r="M11"/>
  <c r="W14"/>
  <c r="S14"/>
  <c r="P14"/>
  <c r="M14"/>
  <c r="W13"/>
  <c r="S13"/>
  <c r="P13"/>
  <c r="M13"/>
  <c r="W15"/>
  <c r="S15"/>
  <c r="P15"/>
  <c r="M15"/>
  <c r="N12" i="158" l="1"/>
  <c r="N19"/>
  <c r="N18"/>
  <c r="N14"/>
  <c r="N17"/>
  <c r="N15"/>
  <c r="N13"/>
  <c r="Q18" i="191"/>
  <c r="Q17"/>
  <c r="Q12"/>
  <c r="Q11"/>
  <c r="Q15"/>
  <c r="Q14"/>
  <c r="Q16"/>
  <c r="N17"/>
  <c r="N12"/>
  <c r="N15"/>
  <c r="N18"/>
  <c r="N16"/>
  <c r="N11"/>
  <c r="N13"/>
  <c r="Y14"/>
  <c r="T15"/>
  <c r="T13"/>
  <c r="T17"/>
  <c r="T18"/>
  <c r="T16"/>
  <c r="T11"/>
  <c r="T12"/>
  <c r="T14"/>
  <c r="Y13" i="164"/>
  <c r="Y15"/>
  <c r="N12"/>
  <c r="N13"/>
  <c r="N14"/>
  <c r="Q15"/>
  <c r="T14"/>
  <c r="T12"/>
  <c r="T13" i="174"/>
  <c r="Q13"/>
  <c r="T11"/>
  <c r="T14"/>
  <c r="T12"/>
  <c r="T10"/>
  <c r="Y10"/>
  <c r="Q12"/>
  <c r="Q11"/>
  <c r="Q14"/>
  <c r="Q10"/>
  <c r="T13" i="164"/>
  <c r="T15"/>
  <c r="Y14"/>
  <c r="T11"/>
  <c r="Q14"/>
  <c r="Q12"/>
  <c r="Q11"/>
  <c r="Q13"/>
  <c r="N15"/>
  <c r="Y11"/>
  <c r="Y12"/>
  <c r="N11"/>
  <c r="T13" i="158"/>
  <c r="Z13" s="1"/>
  <c r="T15"/>
  <c r="T19"/>
  <c r="Z19" s="1"/>
  <c r="T18"/>
  <c r="Z18" s="1"/>
  <c r="T14"/>
  <c r="Z14" s="1"/>
  <c r="T17"/>
  <c r="Z17" s="1"/>
  <c r="U16" l="1"/>
  <c r="U12"/>
  <c r="Z15"/>
  <c r="U18"/>
  <c r="U17"/>
  <c r="U13"/>
  <c r="U15"/>
  <c r="U19"/>
  <c r="U14"/>
  <c r="T16" i="180"/>
  <c r="Z16" s="1"/>
  <c r="T14"/>
  <c r="T15"/>
  <c r="T12"/>
  <c r="Z12" s="1"/>
  <c r="T11"/>
  <c r="Z11" s="1"/>
  <c r="T13"/>
  <c r="Z13" s="1"/>
  <c r="T20"/>
  <c r="T17"/>
  <c r="Z14"/>
  <c r="Z15" l="1"/>
  <c r="U12"/>
  <c r="U20"/>
  <c r="U14"/>
  <c r="U15"/>
  <c r="U16"/>
  <c r="U18"/>
  <c r="U13"/>
  <c r="U19"/>
  <c r="U11"/>
  <c r="U17"/>
  <c r="Z17"/>
  <c r="Z20"/>
  <c r="T16" i="194"/>
  <c r="U12" l="1"/>
  <c r="U15"/>
  <c r="U13"/>
  <c r="U14"/>
  <c r="U16"/>
  <c r="Z16"/>
</calcChain>
</file>

<file path=xl/sharedStrings.xml><?xml version="1.0" encoding="utf-8"?>
<sst xmlns="http://schemas.openxmlformats.org/spreadsheetml/2006/main" count="2514" uniqueCount="448">
  <si>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</si>
  <si>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</si>
  <si>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</si>
  <si>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</si>
  <si>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</si>
  <si>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</si>
  <si>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</si>
  <si>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</si>
  <si>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</si>
  <si>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</si>
  <si>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</si>
  <si>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</si>
  <si>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</si>
  <si>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Зачет</t>
  </si>
  <si>
    <t>Санкт-Петербург</t>
  </si>
  <si>
    <t>Ленинградская область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</si>
  <si>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</si>
  <si>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</si>
  <si>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</si>
  <si>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</si>
  <si>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</si>
  <si>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</si>
  <si>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Технический делегат</t>
  </si>
  <si>
    <t>Загоруйко С.А.</t>
  </si>
  <si>
    <t>б/р</t>
  </si>
  <si>
    <t>самостоятельно</t>
  </si>
  <si>
    <t>МС</t>
  </si>
  <si>
    <t>КСК "Вента" / 
Санкт-Петербург</t>
  </si>
  <si>
    <t>КСК "Приор" / 
Санкт-Петербург</t>
  </si>
  <si>
    <t>КМС</t>
  </si>
  <si>
    <t>1Ю</t>
  </si>
  <si>
    <t>Рыкова А.</t>
  </si>
  <si>
    <t>КСК "Дерби" / 
Ленинградская область</t>
  </si>
  <si>
    <t>Кисельер А.</t>
  </si>
  <si>
    <t>КСК "Комарово" / 
Санкт-Петербург</t>
  </si>
  <si>
    <t>Локтионов В.</t>
  </si>
  <si>
    <t>Санталова О.</t>
  </si>
  <si>
    <t>КСК "Приор" / 
Ленинградская область</t>
  </si>
  <si>
    <r>
      <t xml:space="preserve">АРСЕНЬЕВА </t>
    </r>
    <r>
      <rPr>
        <sz val="8"/>
        <rFont val="Verdana"/>
        <family val="2"/>
        <charset val="204"/>
      </rPr>
      <t>Екатерина, 2007</t>
    </r>
  </si>
  <si>
    <t>012207</t>
  </si>
  <si>
    <r>
      <t>ВЕС ДОН ДЕЛИО</t>
    </r>
    <r>
      <rPr>
        <sz val="9"/>
        <rFont val="Verdana"/>
        <family val="2"/>
        <charset val="204"/>
      </rPr>
      <t>-10,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нем. верх. пони, Диор Де Люкс, Германия</t>
    </r>
  </si>
  <si>
    <t>020419</t>
  </si>
  <si>
    <t>Боброва М.</t>
  </si>
  <si>
    <t>010681</t>
  </si>
  <si>
    <t>Ружинская Е.</t>
  </si>
  <si>
    <t>Смородина Ю.</t>
  </si>
  <si>
    <t>Горбачева И.</t>
  </si>
  <si>
    <r>
      <t xml:space="preserve">ГОРБАЧЕВА </t>
    </r>
    <r>
      <rPr>
        <sz val="8"/>
        <rFont val="Verdana"/>
        <family val="2"/>
        <charset val="204"/>
      </rPr>
      <t>Марина</t>
    </r>
  </si>
  <si>
    <t>001795</t>
  </si>
  <si>
    <t>Кусмачева Ю.</t>
  </si>
  <si>
    <r>
      <t>ГОРБАЧЕВА</t>
    </r>
    <r>
      <rPr>
        <sz val="8"/>
        <rFont val="Verdana"/>
        <family val="2"/>
        <charset val="204"/>
      </rPr>
      <t xml:space="preserve"> Юлия, 2000</t>
    </r>
  </si>
  <si>
    <t>003900</t>
  </si>
  <si>
    <r>
      <t>КАСПЕР ФАН МАРИКЕ-</t>
    </r>
    <r>
      <rPr>
        <sz val="8"/>
        <rFont val="Verdana"/>
        <family val="2"/>
        <charset val="204"/>
      </rPr>
      <t>08, мер., вор., фриз., Вобке 403, Нидерланды</t>
    </r>
  </si>
  <si>
    <t>020448</t>
  </si>
  <si>
    <t>Шерягиня Е.</t>
  </si>
  <si>
    <r>
      <t>КРОНВУЭЛЬ</t>
    </r>
    <r>
      <rPr>
        <sz val="8"/>
        <rFont val="Verdana"/>
        <family val="2"/>
        <charset val="204"/>
      </rPr>
      <t>-04 (146), мер., гнед., райт-пони, Кеннеди, Германия</t>
    </r>
  </si>
  <si>
    <t>010116</t>
  </si>
  <si>
    <r>
      <t>УРБИ ЭТ ОРБИ</t>
    </r>
    <r>
      <rPr>
        <sz val="8"/>
        <rFont val="Verdana"/>
        <family val="2"/>
        <charset val="204"/>
      </rPr>
      <t>-01,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KWPN, Индоктро, Нидерланды</t>
    </r>
  </si>
  <si>
    <t>007889</t>
  </si>
  <si>
    <t>Лебедева И.</t>
  </si>
  <si>
    <t>Мирецкая И.</t>
  </si>
  <si>
    <t>Шарипова Е.</t>
  </si>
  <si>
    <r>
      <t>БАРОС</t>
    </r>
    <r>
      <rPr>
        <sz val="8"/>
        <rFont val="Verdana"/>
        <family val="2"/>
        <charset val="204"/>
      </rPr>
      <t>-06, мер., сер., голл. тепл., Каско, Нидерланды</t>
    </r>
  </si>
  <si>
    <t>010337</t>
  </si>
  <si>
    <t>Смирнова Н.</t>
  </si>
  <si>
    <t>Брунц Н.</t>
  </si>
  <si>
    <r>
      <t xml:space="preserve">КАБУКАЕВА </t>
    </r>
    <r>
      <rPr>
        <sz val="8"/>
        <rFont val="Verdana"/>
        <family val="2"/>
        <charset val="204"/>
      </rPr>
      <t>Мария, 2006</t>
    </r>
  </si>
  <si>
    <t>031506</t>
  </si>
  <si>
    <r>
      <t>БЬЮТИ СТАР</t>
    </r>
    <r>
      <rPr>
        <sz val="8"/>
        <rFont val="Verdana"/>
        <family val="2"/>
        <charset val="204"/>
      </rPr>
      <t>-05 (148), коб., гнед., Ньюфорест пони, Мак Ми Дей Хе СТБ 246, Нидерланды</t>
    </r>
  </si>
  <si>
    <t>020470</t>
  </si>
  <si>
    <t>Горбачева М.</t>
  </si>
  <si>
    <r>
      <t>ЭЙС ВЕНТУРА</t>
    </r>
    <r>
      <rPr>
        <sz val="8"/>
        <rFont val="Verdana"/>
        <family val="2"/>
        <charset val="204"/>
      </rPr>
      <t>-06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трак., Сиэтл, Россия</t>
    </r>
  </si>
  <si>
    <t>010313</t>
  </si>
  <si>
    <t>Михалевская О.</t>
  </si>
  <si>
    <r>
      <t xml:space="preserve">КОНЬШИНА </t>
    </r>
    <r>
      <rPr>
        <sz val="8"/>
        <rFont val="Verdana"/>
        <family val="2"/>
        <charset val="204"/>
      </rPr>
      <t>Ульяна, 2005</t>
    </r>
  </si>
  <si>
    <t>067805</t>
  </si>
  <si>
    <r>
      <t>МАВЕРИК-</t>
    </r>
    <r>
      <rPr>
        <sz val="8"/>
        <rFont val="Verdana"/>
        <family val="2"/>
        <charset val="204"/>
      </rPr>
      <t>08 (147), мер., гнед., нем. верх. пони, Монте Миро, Германия</t>
    </r>
  </si>
  <si>
    <t>020447</t>
  </si>
  <si>
    <r>
      <rPr>
        <b/>
        <sz val="8"/>
        <rFont val="Verdana"/>
        <family val="2"/>
        <charset val="204"/>
      </rPr>
      <t>КУЗНЕЦОВА</t>
    </r>
    <r>
      <rPr>
        <sz val="8"/>
        <rFont val="Verdana"/>
        <family val="2"/>
        <charset val="204"/>
      </rPr>
      <t xml:space="preserve"> Алена, 2004</t>
    </r>
  </si>
  <si>
    <t>009004</t>
  </si>
  <si>
    <r>
      <t>ЛЕОНОВА</t>
    </r>
    <r>
      <rPr>
        <sz val="8"/>
        <rFont val="Verdana"/>
        <family val="2"/>
        <charset val="204"/>
      </rPr>
      <t xml:space="preserve"> Ульяна, 2004</t>
    </r>
  </si>
  <si>
    <t>017604</t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</si>
  <si>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</si>
  <si>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002007</t>
  </si>
  <si>
    <t>Леонова М.</t>
  </si>
  <si>
    <r>
      <t>ЭЛЛИ МАК</t>
    </r>
    <r>
      <rPr>
        <sz val="8"/>
        <rFont val="Verdana"/>
        <family val="2"/>
        <charset val="204"/>
      </rPr>
      <t>-12 (134),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вор., уэльск., Треваллион Мак, Великобритания</t>
    </r>
  </si>
  <si>
    <t>016646</t>
  </si>
  <si>
    <t>Петрова А.</t>
  </si>
  <si>
    <r>
      <t>СТЕЛЛА</t>
    </r>
    <r>
      <rPr>
        <sz val="8"/>
        <rFont val="Verdana"/>
        <family val="2"/>
        <charset val="204"/>
      </rPr>
      <t>-08 (128), коб., рыже-чал., уэльск. пони, Лемоншилл Роял Флайт, Нидерланды</t>
    </r>
  </si>
  <si>
    <t>010475</t>
  </si>
  <si>
    <r>
      <t xml:space="preserve">РЫКОВА </t>
    </r>
    <r>
      <rPr>
        <sz val="8"/>
        <rFont val="Verdana"/>
        <family val="2"/>
        <charset val="204"/>
      </rPr>
      <t>Анна</t>
    </r>
  </si>
  <si>
    <t>011487</t>
  </si>
  <si>
    <r>
      <t xml:space="preserve">СМИРНОВА </t>
    </r>
    <r>
      <rPr>
        <sz val="8"/>
        <rFont val="Verdana"/>
        <family val="2"/>
        <charset val="204"/>
      </rPr>
      <t>Екатерина</t>
    </r>
  </si>
  <si>
    <t>026798</t>
  </si>
  <si>
    <r>
      <t>ОЛИМПИК ФАЕР-</t>
    </r>
    <r>
      <rPr>
        <sz val="8"/>
        <rFont val="Verdana"/>
        <family val="2"/>
        <charset val="204"/>
      </rPr>
      <t>09, мер., т.-гнед., полукр., Эль-Ферроль, Ленинградская область</t>
    </r>
  </si>
  <si>
    <t>011236</t>
  </si>
  <si>
    <t>Хлобыстина А.</t>
  </si>
  <si>
    <r>
      <t xml:space="preserve">ЧМЕЛЬ </t>
    </r>
    <r>
      <rPr>
        <sz val="8"/>
        <rFont val="Verdana"/>
        <family val="2"/>
        <charset val="204"/>
      </rPr>
      <t>София, 2010</t>
    </r>
  </si>
  <si>
    <t>009910</t>
  </si>
  <si>
    <r>
      <t xml:space="preserve">ШУТОВА </t>
    </r>
    <r>
      <rPr>
        <sz val="8"/>
        <rFont val="Verdana"/>
        <family val="2"/>
        <charset val="204"/>
      </rPr>
      <t>Анна</t>
    </r>
  </si>
  <si>
    <t>020283</t>
  </si>
  <si>
    <t>016168</t>
  </si>
  <si>
    <t>Шутова А.</t>
  </si>
  <si>
    <t>006242</t>
  </si>
  <si>
    <t xml:space="preserve">Главный судья </t>
  </si>
  <si>
    <t>017433</t>
  </si>
  <si>
    <r>
      <t>ПАРЦИВАЛЬ</t>
    </r>
    <r>
      <rPr>
        <sz val="8"/>
        <rFont val="Verdana"/>
        <family val="2"/>
        <charset val="204"/>
      </rPr>
      <t>-04, мер.,  вор., вютемберг., Пик Джуниор, Германия</t>
    </r>
  </si>
  <si>
    <t>023210</t>
  </si>
  <si>
    <t>Состав судейское коллегии</t>
  </si>
  <si>
    <t xml:space="preserve">Член ГСК </t>
  </si>
  <si>
    <t>Судья-инспектор (шеф-стюард)</t>
  </si>
  <si>
    <t>СПРАВКА о составе судейское коллегии</t>
  </si>
  <si>
    <t>СПРАВКА о количестве субъектов РФ</t>
  </si>
  <si>
    <t>ВСЕГО РЕГИОНОВ:</t>
  </si>
  <si>
    <t>-</t>
  </si>
  <si>
    <t>Синильникова Н.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</si>
  <si>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</si>
  <si>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</si>
  <si>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</si>
  <si>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С</t>
  </si>
  <si>
    <t>Ошибки в схеме</t>
  </si>
  <si>
    <t>Прочие ошибки</t>
  </si>
  <si>
    <t>Средняя оценка</t>
  </si>
  <si>
    <t>Всего %</t>
  </si>
  <si>
    <t>Вып.
норм.</t>
  </si>
  <si>
    <t>техника исп.</t>
  </si>
  <si>
    <t>качество исп.</t>
  </si>
  <si>
    <t>Баллы</t>
  </si>
  <si>
    <t>%</t>
  </si>
  <si>
    <t>Посадка</t>
  </si>
  <si>
    <t>Средства управления</t>
  </si>
  <si>
    <t>Точность</t>
  </si>
  <si>
    <t>Общее впечатление</t>
  </si>
  <si>
    <t>C</t>
  </si>
  <si>
    <t>Всего баллов</t>
  </si>
  <si>
    <t>Сумма общих оценок</t>
  </si>
  <si>
    <t xml:space="preserve">Выездка </t>
  </si>
  <si>
    <t>Горбачева И.М.</t>
  </si>
  <si>
    <t>мальчики и девочки до 15 лет</t>
  </si>
  <si>
    <t>Красненкова А. - Ленинградская область</t>
  </si>
  <si>
    <t>Выездка (лошади до 150 см)</t>
  </si>
  <si>
    <t>Выездка, выездка (лошади до 150 см)</t>
  </si>
  <si>
    <t>мальчики и девочки 12-16 лет</t>
  </si>
  <si>
    <r>
      <t xml:space="preserve">ХЛОБЫСТИНА </t>
    </r>
    <r>
      <rPr>
        <sz val="8"/>
        <rFont val="Verdana"/>
        <family val="2"/>
        <charset val="204"/>
      </rPr>
      <t>Александра</t>
    </r>
  </si>
  <si>
    <t>012858</t>
  </si>
  <si>
    <r>
      <t>ХАРВАРИ ГРАНД</t>
    </r>
    <r>
      <rPr>
        <sz val="8"/>
        <rFont val="Verdana"/>
        <family val="2"/>
        <charset val="204"/>
      </rPr>
      <t xml:space="preserve">-09, мер., гнед., ганн., Гранд, </t>
    </r>
  </si>
  <si>
    <t>Горбачева И.
Горбачева Ю.</t>
  </si>
  <si>
    <t>023201</t>
  </si>
  <si>
    <t>КСК "Дерби" /
 Санкт-Петербург</t>
  </si>
  <si>
    <r>
      <t xml:space="preserve">ТАЧАЛОВА </t>
    </r>
    <r>
      <rPr>
        <sz val="8"/>
        <rFont val="Verdana"/>
        <family val="2"/>
        <charset val="204"/>
      </rPr>
      <t>Александра</t>
    </r>
  </si>
  <si>
    <t>Езда</t>
  </si>
  <si>
    <r>
      <t>СКАЙФОЛЛ-</t>
    </r>
    <r>
      <rPr>
        <sz val="8"/>
        <rFont val="Verdana"/>
        <family val="2"/>
        <charset val="204"/>
      </rPr>
      <t>11, мер., гнед., латв., Калданс, Латвия</t>
    </r>
  </si>
  <si>
    <t>020115</t>
  </si>
  <si>
    <t>ЕЗДА ПО ВЫБОРУ</t>
  </si>
  <si>
    <t xml:space="preserve">Езда </t>
  </si>
  <si>
    <t>Технические результаты</t>
  </si>
  <si>
    <t>КОМАНДНЫЙ ПРИЗ. ВСАДНИКИ НА ПОНИ</t>
  </si>
  <si>
    <t>мужчины и женщины</t>
  </si>
  <si>
    <t>Выездка</t>
  </si>
  <si>
    <t>Мальчики и девочки до 15 лет, мальчики и девочки 12-16 лет, юноши и девушки 14-18 лет, 
юниоры и юниорки 16-21 лет, мужчины и женщины</t>
  </si>
  <si>
    <t>ПРЕДВАРИТЕЛЬНЫЙ ПРИЗ А. Дети (FEI 2020)</t>
  </si>
  <si>
    <t>юноши и девушки 14-18 лет</t>
  </si>
  <si>
    <t>ССВК</t>
  </si>
  <si>
    <t>СС1К</t>
  </si>
  <si>
    <t>ЛИЧНЫЙ ПРИЗ. ВСАДНИКИ НА ПОНИ</t>
  </si>
  <si>
    <t>юниоры и юниорки 16-21 лет</t>
  </si>
  <si>
    <t xml:space="preserve">ЛИЧНЫЙ ПРИЗ. ЮНИОРЫ </t>
  </si>
  <si>
    <t>ПРЕДВАРИТЕЛЬНЫЙ ПРИЗ. ЮНОШИ</t>
  </si>
  <si>
    <t>СРЕДНИЙ ПРИЗ №1</t>
  </si>
  <si>
    <t>БК</t>
  </si>
  <si>
    <t>КСК "Приор", Ленинградская область</t>
  </si>
  <si>
    <t>Лудина И - ССВК - Санкт-Петербург</t>
  </si>
  <si>
    <t>Загоруйко С. - СС1К - Санкт-Петербург</t>
  </si>
  <si>
    <t>М</t>
  </si>
  <si>
    <t>Е</t>
  </si>
  <si>
    <t>Резанова С. - ССВК - Вологодская область</t>
  </si>
  <si>
    <t>КОМАНДНЫЙ ПРИЗ. ЮНОШИ</t>
  </si>
  <si>
    <t>КОМАНДНЫЙ ПРИЗ. ЮНИОРЫ</t>
  </si>
  <si>
    <t>Хмелев М.</t>
  </si>
  <si>
    <r>
      <t xml:space="preserve">ГАВРИЧ </t>
    </r>
    <r>
      <rPr>
        <sz val="8"/>
        <rFont val="Verdana"/>
        <family val="2"/>
        <charset val="204"/>
      </rPr>
      <t>Анна, 1999</t>
    </r>
  </si>
  <si>
    <t>059999</t>
  </si>
  <si>
    <t>011364</t>
  </si>
  <si>
    <t>Гаврич М.</t>
  </si>
  <si>
    <r>
      <t>КЛАСС КЕНДИ ВИКТОРИ</t>
    </r>
    <r>
      <rPr>
        <sz val="8"/>
        <rFont val="Verdana"/>
        <family val="2"/>
        <charset val="204"/>
      </rPr>
      <t>-12, коб., т-гнед., латв., Кайман, Латвия</t>
    </r>
  </si>
  <si>
    <t>011202</t>
  </si>
  <si>
    <t>Крылова Е.</t>
  </si>
  <si>
    <r>
      <t>ПРЕСТИЖ-</t>
    </r>
    <r>
      <rPr>
        <sz val="8"/>
        <rFont val="Verdana"/>
        <family val="2"/>
        <charset val="204"/>
      </rPr>
      <t>07, мер., сер., полукр., Салют, Россия, Ставропольский край</t>
    </r>
  </si>
  <si>
    <t>010321</t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</si>
  <si>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</si>
  <si>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t>023608</t>
  </si>
  <si>
    <t>016197</t>
  </si>
  <si>
    <t>Лихицкая О.</t>
  </si>
  <si>
    <t>Анисимова Н.</t>
  </si>
  <si>
    <t>ЦКСК "Александрова дача" /
Санкт-Петербург</t>
  </si>
  <si>
    <r>
      <t xml:space="preserve">МАТЮХИНА </t>
    </r>
    <r>
      <rPr>
        <sz val="8"/>
        <rFont val="Verdana"/>
        <family val="2"/>
        <charset val="204"/>
      </rPr>
      <t>Екатерина, 2007</t>
    </r>
  </si>
  <si>
    <t>034407</t>
  </si>
  <si>
    <r>
      <t>ДЕЗЕРТ БОЙ</t>
    </r>
    <r>
      <rPr>
        <sz val="8"/>
        <rFont val="Verdana"/>
        <family val="2"/>
        <charset val="204"/>
      </rPr>
      <t>-08 (133), жер., бул., уэльск. пони, Воллингс Данте, Польша</t>
    </r>
  </si>
  <si>
    <t>010634</t>
  </si>
  <si>
    <t>Шевчук Ю.</t>
  </si>
  <si>
    <r>
      <t xml:space="preserve">СТЕПАНОВА </t>
    </r>
    <r>
      <rPr>
        <sz val="8"/>
        <rFont val="Verdana"/>
        <family val="2"/>
        <charset val="204"/>
      </rPr>
      <t>Ангелина, 2010</t>
    </r>
  </si>
  <si>
    <t>016910</t>
  </si>
  <si>
    <r>
      <t>ДЖОНКЕРС ПИТЕР</t>
    </r>
    <r>
      <rPr>
        <sz val="8"/>
        <rFont val="Verdana"/>
        <family val="2"/>
        <charset val="204"/>
      </rPr>
      <t>-08 (147), мерин, рыж., уэльс.пони, Хагелруис Валентин, Нидерланды</t>
    </r>
  </si>
  <si>
    <t>020441</t>
  </si>
  <si>
    <t>Кан И.</t>
  </si>
  <si>
    <t>042688</t>
  </si>
  <si>
    <t>КСК "Дерби" /
Ленинградская область</t>
  </si>
  <si>
    <r>
      <t xml:space="preserve">ЛОБАСТОВА </t>
    </r>
    <r>
      <rPr>
        <sz val="8"/>
        <rFont val="Verdana"/>
        <family val="2"/>
        <charset val="204"/>
      </rPr>
      <t>Дарья, 2004</t>
    </r>
  </si>
  <si>
    <t>018504</t>
  </si>
  <si>
    <t>016560</t>
  </si>
  <si>
    <t>Караваева Н.</t>
  </si>
  <si>
    <r>
      <t>КОНКОРД-</t>
    </r>
    <r>
      <rPr>
        <sz val="8"/>
        <rFont val="Verdana"/>
        <family val="2"/>
        <charset val="204"/>
      </rPr>
      <t>13, жер., гнед., голшт., Командор, Россия</t>
    </r>
  </si>
  <si>
    <r>
      <t xml:space="preserve">КУЗНЕЦОВА </t>
    </r>
    <r>
      <rPr>
        <sz val="8"/>
        <rFont val="Verdana"/>
        <family val="2"/>
        <charset val="204"/>
      </rPr>
      <t>Екатерина</t>
    </r>
  </si>
  <si>
    <t>028485</t>
  </si>
  <si>
    <r>
      <t>ГЕРДА ВАН ДЕ МАРНЕ</t>
    </r>
    <r>
      <rPr>
        <sz val="8"/>
        <rFont val="Verdana"/>
        <family val="2"/>
        <charset val="204"/>
      </rPr>
      <t>-10, коб., вор., фризская, Maurits, Нидерланды</t>
    </r>
  </si>
  <si>
    <t>010575</t>
  </si>
  <si>
    <r>
      <t>КВИДАДО</t>
    </r>
    <r>
      <rPr>
        <sz val="8"/>
        <rFont val="Verdana"/>
        <family val="2"/>
        <charset val="204"/>
      </rPr>
      <t>-12, мер., гнед., голшт., Кьюдадо, Германия</t>
    </r>
  </si>
  <si>
    <t>016605</t>
  </si>
  <si>
    <t>Локтионова Е.</t>
  </si>
  <si>
    <t xml:space="preserve">ПРЕДВАРИТЕЛЬНЫЙ ПРИЗ В. Дети (FEI 2020) </t>
  </si>
  <si>
    <t>КОМАНДНЫЙ ПРИЗ. Дети (FEI 2020)</t>
  </si>
  <si>
    <t>003306</t>
  </si>
  <si>
    <t>Чугунова И.</t>
  </si>
  <si>
    <r>
      <rPr>
        <b/>
        <sz val="8"/>
        <rFont val="Verdana"/>
        <family val="2"/>
        <charset val="204"/>
      </rPr>
      <t>САНТАЛОВА</t>
    </r>
    <r>
      <rPr>
        <sz val="8"/>
        <rFont val="Verdana"/>
        <family val="2"/>
        <charset val="204"/>
      </rPr>
      <t xml:space="preserve"> Ольга</t>
    </r>
  </si>
  <si>
    <t>016384</t>
  </si>
  <si>
    <t>020212</t>
  </si>
  <si>
    <r>
      <t xml:space="preserve">ЗАДОРОЖНАЯ </t>
    </r>
    <r>
      <rPr>
        <sz val="8"/>
        <rFont val="Verdana"/>
        <family val="2"/>
        <charset val="204"/>
      </rPr>
      <t>Дарья, 2000</t>
    </r>
  </si>
  <si>
    <t>035800</t>
  </si>
  <si>
    <r>
      <t>БОБРОВА</t>
    </r>
    <r>
      <rPr>
        <sz val="8"/>
        <rFont val="Verdana"/>
        <family val="2"/>
        <charset val="204"/>
      </rPr>
      <t xml:space="preserve"> Варвара, 2005</t>
    </r>
  </si>
  <si>
    <t>018905</t>
  </si>
  <si>
    <r>
      <t>МЭЙДЖИК БОЙ</t>
    </r>
    <r>
      <rPr>
        <sz val="8"/>
        <rFont val="Verdana"/>
        <family val="2"/>
        <charset val="204"/>
      </rPr>
      <t>-10 (145), мер., сер., нем. верх. пони, Литл Милтон, Россия</t>
    </r>
  </si>
  <si>
    <t>011234</t>
  </si>
  <si>
    <t>Макарова И.</t>
  </si>
  <si>
    <r>
      <t xml:space="preserve">МАМОНОВА </t>
    </r>
    <r>
      <rPr>
        <sz val="8"/>
        <rFont val="Verdana"/>
        <family val="2"/>
        <charset val="204"/>
      </rPr>
      <t>Даяна, 2003</t>
    </r>
  </si>
  <si>
    <t>128403</t>
  </si>
  <si>
    <t>Сапожникова Е.</t>
  </si>
  <si>
    <t>ЛИЧНЫЙ ПРИЗ. ДЕТИ (FEI 2020)</t>
  </si>
  <si>
    <t>ПРЕДВАРИТЕЛЬНЫЙ ПРИЗ В. ДЕТИ (FEI 2020)</t>
  </si>
  <si>
    <t>ЛЮБИТЕЛИ</t>
  </si>
  <si>
    <t>ОТКРЫТЫЙ КЛАСС</t>
  </si>
  <si>
    <r>
      <t>ОТКРЫТЫЙ КЛАСС</t>
    </r>
    <r>
      <rPr>
        <i/>
        <sz val="10"/>
        <rFont val="Verdana"/>
        <family val="2"/>
        <charset val="204"/>
      </rPr>
      <t/>
    </r>
  </si>
  <si>
    <t>ЛИЧНЫЙ ПРИЗ. ЮНОШИ</t>
  </si>
  <si>
    <t xml:space="preserve">КОМАНДНЫЙ ПРИЗ. Дети (FEI 2020) </t>
  </si>
  <si>
    <t>Лудина И.В.</t>
  </si>
  <si>
    <t>Резанова С.Г.</t>
  </si>
  <si>
    <t>Вологодская область</t>
  </si>
  <si>
    <t>Зам. Главного секретаря</t>
  </si>
  <si>
    <t>Лободенко Н.Ю.</t>
  </si>
  <si>
    <t>Лудина И. - ССВК - Санкт-Петербург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</si>
  <si>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</si>
  <si>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</si>
  <si>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</si>
  <si>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</si>
  <si>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</si>
  <si>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</si>
  <si>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</si>
  <si>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</si>
  <si>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ЕЗДА ПО ВЫБОРУ
Тест FEI 2009г. (ред. 2016г.) «Езда для 4-летних лошадей.»</t>
  </si>
  <si>
    <t>05-06 декабря 2020 г.</t>
  </si>
  <si>
    <r>
      <t xml:space="preserve">КУБОК ПО ВЫЕЗДКЕ КСК "ПРИОР"
ОБЛАСТНЫЕ СПОРТИВНЫЕ СОРЕВНОВАНИЯ НА ПРИЗЫ 
КОННОСПОРТИВНОГО КЛУБА "ПРИОР"
</t>
    </r>
    <r>
      <rPr>
        <sz val="16"/>
        <rFont val="Verdana"/>
        <family val="2"/>
        <charset val="204"/>
      </rPr>
      <t>региональные соревнования</t>
    </r>
  </si>
  <si>
    <r>
      <rPr>
        <b/>
        <sz val="16"/>
        <rFont val="Verdana"/>
        <family val="2"/>
        <charset val="204"/>
      </rPr>
      <t xml:space="preserve">КУБОК ПО ВЫЕЗДКЕ КСК "ПРИОР"
ОБЛАСТНЫЕ СПОРТИВНЫЕ СОРЕВНОВАНИЯ НА ПРИЗЫ 
КОННОСПОРТИВНОГО КЛУБА "ПРИОР"
</t>
    </r>
    <r>
      <rPr>
        <sz val="16"/>
        <rFont val="Verdana"/>
        <family val="2"/>
        <charset val="204"/>
      </rPr>
      <t>региональные соревнования</t>
    </r>
  </si>
  <si>
    <t>05 декабря 2020 г.</t>
  </si>
  <si>
    <r>
      <t>КАРМАДАЛ</t>
    </r>
    <r>
      <rPr>
        <sz val="8"/>
        <rFont val="Verdana"/>
        <family val="2"/>
        <charset val="204"/>
      </rPr>
      <t>-10 (132)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 xml:space="preserve">жер., палом., пони класс, Расетвуд Элэйшн 65529, Великобритания </t>
    </r>
  </si>
  <si>
    <t>011811</t>
  </si>
  <si>
    <t>КСК "Приор" /
Ленинградская область</t>
  </si>
  <si>
    <r>
      <t>ЛЕМНИСКААТ  РАПСОДИ-</t>
    </r>
    <r>
      <rPr>
        <sz val="8"/>
        <rFont val="Verdana"/>
        <family val="2"/>
        <charset val="204"/>
      </rPr>
      <t>04 (146),</t>
    </r>
    <r>
      <rPr>
        <b/>
        <sz val="8"/>
        <rFont val="Verdana"/>
        <family val="2"/>
        <charset val="204"/>
      </rPr>
      <t xml:space="preserve">  </t>
    </r>
    <r>
      <rPr>
        <sz val="8"/>
        <rFont val="Verdana"/>
        <family val="2"/>
        <charset val="204"/>
      </rPr>
      <t>мер., рыж., уэльск. пони, Anjershof Rocky, Голландия</t>
    </r>
  </si>
  <si>
    <t>016613</t>
  </si>
  <si>
    <r>
      <t xml:space="preserve">ПИСАРЕВА </t>
    </r>
    <r>
      <rPr>
        <sz val="8"/>
        <rFont val="Verdana"/>
        <family val="2"/>
        <charset val="204"/>
      </rPr>
      <t>Елизавета, 2002</t>
    </r>
  </si>
  <si>
    <t>080102</t>
  </si>
  <si>
    <r>
      <t xml:space="preserve">ГЛЭДСТОУН ВДЛ </t>
    </r>
    <r>
      <rPr>
        <sz val="8"/>
        <rFont val="Verdana"/>
        <family val="2"/>
        <charset val="204"/>
      </rPr>
      <t>-11, жер., гн., KWPN,Креспо ВДЛ, Нидерланды</t>
    </r>
  </si>
  <si>
    <t>016171</t>
  </si>
  <si>
    <t>Писарева Е.</t>
  </si>
  <si>
    <t>Зибрева О.</t>
  </si>
  <si>
    <r>
      <t xml:space="preserve">ПРОНИНА </t>
    </r>
    <r>
      <rPr>
        <sz val="8"/>
        <rFont val="Verdana"/>
        <family val="2"/>
        <charset val="204"/>
      </rPr>
      <t>Анна, 2004</t>
    </r>
  </si>
  <si>
    <t>009604</t>
  </si>
  <si>
    <r>
      <t>ГЕЙЗЕРС</t>
    </r>
    <r>
      <rPr>
        <sz val="8"/>
        <rFont val="Verdana"/>
        <family val="2"/>
        <charset val="204"/>
      </rPr>
      <t>-11,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вор., латв., Гастонс, Латвия</t>
    </r>
  </si>
  <si>
    <t>018356</t>
  </si>
  <si>
    <t>Митюхина Е.</t>
  </si>
  <si>
    <t>СПб ГБУ СШОР по КС и СП / Санкт-Петербург</t>
  </si>
  <si>
    <t>ч/в /
Санкт-Петербург</t>
  </si>
  <si>
    <r>
      <t xml:space="preserve">КУЗЬМЕНКО </t>
    </r>
    <r>
      <rPr>
        <sz val="8"/>
        <rFont val="Verdana"/>
        <family val="2"/>
        <charset val="204"/>
      </rPr>
      <t>Наталья</t>
    </r>
  </si>
  <si>
    <t>007979</t>
  </si>
  <si>
    <r>
      <t>КАПКАН</t>
    </r>
    <r>
      <rPr>
        <sz val="8"/>
        <rFont val="Verdana"/>
        <family val="2"/>
        <charset val="204"/>
      </rPr>
      <t>-06,мер., рыж., полукр., Приход, ф/х Великое село, Ленинградская область</t>
    </r>
  </si>
  <si>
    <t>007746</t>
  </si>
  <si>
    <t>Амелина А.</t>
  </si>
  <si>
    <t>Стуканцева Д.</t>
  </si>
  <si>
    <t>КСК "Верево" /
Санкт-Петербург</t>
  </si>
  <si>
    <r>
      <t xml:space="preserve">ПАХОМОВА </t>
    </r>
    <r>
      <rPr>
        <sz val="8"/>
        <rFont val="Verdana"/>
        <family val="2"/>
        <charset val="204"/>
      </rPr>
      <t>Ольга</t>
    </r>
  </si>
  <si>
    <t>021978</t>
  </si>
  <si>
    <r>
      <t>ДЭВЕЛИНО-</t>
    </r>
    <r>
      <rPr>
        <sz val="8"/>
        <rFont val="Verdana"/>
        <family val="2"/>
        <charset val="204"/>
      </rPr>
      <t>04, мер., бур., ганн., Даймонд Хит, Германия</t>
    </r>
  </si>
  <si>
    <t>010118</t>
  </si>
  <si>
    <t>Коганова А.Б.</t>
  </si>
  <si>
    <t>КСК "Дерби" /
Санкт-Петербург</t>
  </si>
  <si>
    <r>
      <t>ДЕМПСИ БОББИ-</t>
    </r>
    <r>
      <rPr>
        <sz val="8"/>
        <rFont val="Verdana"/>
        <family val="2"/>
        <charset val="204"/>
      </rPr>
      <t>14 (146), жер., гнед., уэльск. пони, Нио Домо С Болеро, Нидерланды</t>
    </r>
  </si>
  <si>
    <t>018650</t>
  </si>
  <si>
    <t>ВК</t>
  </si>
  <si>
    <r>
      <t xml:space="preserve">Судьи: </t>
    </r>
    <r>
      <rPr>
        <sz val="10"/>
        <rFont val="Verdana"/>
        <family val="2"/>
        <charset val="204"/>
      </rPr>
      <t xml:space="preserve">Е - Ахачинский А.- ССВК - Санкт-Петербург, </t>
    </r>
    <r>
      <rPr>
        <b/>
        <sz val="10"/>
        <rFont val="Verdana"/>
        <family val="2"/>
        <charset val="204"/>
      </rPr>
      <t>С - Лудина И. - ССВК - Санкт-Петербург</t>
    </r>
    <r>
      <rPr>
        <sz val="10"/>
        <rFont val="Verdana"/>
        <family val="2"/>
        <charset val="204"/>
      </rPr>
      <t>, М - Резанова С. - ССВК - Вологодская область</t>
    </r>
  </si>
  <si>
    <t xml:space="preserve">МАЛЫЙ ПРИЗ </t>
  </si>
  <si>
    <r>
      <t>СИМФОНИ-</t>
    </r>
    <r>
      <rPr>
        <sz val="8"/>
        <rFont val="Verdana"/>
        <family val="2"/>
        <charset val="204"/>
      </rPr>
      <t>08, мер., карак., ганн., Сандро Хит, Германия</t>
    </r>
  </si>
  <si>
    <r>
      <rPr>
        <b/>
        <sz val="16"/>
        <rFont val="Verdana"/>
        <family val="2"/>
        <charset val="204"/>
      </rPr>
      <t>КУБОК ПО ВЫЕЗДКЕ КСК "ПРИОР"
ОБЛАСТНЫЕ СПОРТИВНЫЕ СОРЕВНОВАНИЯ НА ПРИЗЫ 
КОННОСПОРТИВНОГО КЛУБА "ПРИОР"</t>
    </r>
    <r>
      <rPr>
        <sz val="16"/>
        <rFont val="Verdana"/>
        <family val="2"/>
        <charset val="204"/>
      </rPr>
      <t xml:space="preserve">
региональные соревнования</t>
    </r>
  </si>
  <si>
    <r>
      <rPr>
        <b/>
        <sz val="8"/>
        <rFont val="Verdana"/>
        <family val="2"/>
        <charset val="204"/>
      </rPr>
      <t>ЧУГУНОВА</t>
    </r>
    <r>
      <rPr>
        <sz val="8"/>
        <rFont val="Verdana"/>
        <family val="2"/>
        <charset val="204"/>
      </rPr>
      <t xml:space="preserve"> Ирина, 2006</t>
    </r>
  </si>
  <si>
    <r>
      <t>КАВАЛЕР</t>
    </r>
    <r>
      <rPr>
        <sz val="8"/>
        <rFont val="Verdana"/>
        <family val="2"/>
        <charset val="204"/>
      </rPr>
      <t>-05, мер., гнед., ганн., Койот Агли, к/з "Георгенбург"</t>
    </r>
  </si>
  <si>
    <t>015034</t>
  </si>
  <si>
    <t>Романова О.</t>
  </si>
  <si>
    <r>
      <t>СЕРУПГАРДС ШЕМРОК-</t>
    </r>
    <r>
      <rPr>
        <sz val="8"/>
        <rFont val="Verdana"/>
        <family val="2"/>
        <charset val="204"/>
      </rPr>
      <t>10, мер., гнед., дат., Фюрстенбол, Дания</t>
    </r>
  </si>
  <si>
    <r>
      <t xml:space="preserve">МУРАТОВА </t>
    </r>
    <r>
      <rPr>
        <sz val="8"/>
        <rFont val="Verdana"/>
        <family val="2"/>
        <charset val="204"/>
      </rPr>
      <t>Ксения, 2005</t>
    </r>
  </si>
  <si>
    <r>
      <t>САКУРА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гнед., трак., Фальер ХХ, Россия</t>
    </r>
  </si>
  <si>
    <t>011778</t>
  </si>
  <si>
    <t>Таирова Т.</t>
  </si>
  <si>
    <t>КСК "Комарово" /
Санкт-Петербург</t>
  </si>
  <si>
    <r>
      <t>ФРЕДДИ НАК-</t>
    </r>
    <r>
      <rPr>
        <sz val="8"/>
        <rFont val="Verdana"/>
        <family val="2"/>
        <charset val="204"/>
      </rPr>
      <t>05, мер., гнед., ганн., Фрурстнрич, Германия</t>
    </r>
  </si>
  <si>
    <t>009545</t>
  </si>
  <si>
    <t>Данилина А.</t>
  </si>
  <si>
    <r>
      <t>ЭЛИНОР-</t>
    </r>
    <r>
      <rPr>
        <sz val="8"/>
        <rFont val="Verdana"/>
        <family val="2"/>
        <charset val="204"/>
      </rPr>
      <t>07, мер., зол.-рыж., полукр., Эквадор, Кировский к/з</t>
    </r>
  </si>
  <si>
    <t>009757</t>
  </si>
  <si>
    <r>
      <t>СПИРОУ ФАЙВ</t>
    </r>
    <r>
      <rPr>
        <sz val="8"/>
        <rFont val="Verdana"/>
        <family val="2"/>
        <charset val="204"/>
      </rPr>
      <t>-12, мер., вор., ганн., Сперкен, Германия</t>
    </r>
  </si>
  <si>
    <t>020472</t>
  </si>
  <si>
    <r>
      <t>ХЭППИНЕСС БИ</t>
    </r>
    <r>
      <rPr>
        <sz val="8"/>
        <rFont val="Verdana"/>
        <family val="2"/>
        <charset val="204"/>
      </rPr>
      <t>-12, коб., гнед., KWPN, Конасьер, Нидерланды</t>
    </r>
  </si>
  <si>
    <t>023086</t>
  </si>
  <si>
    <r>
      <t>ИВЕРИЯ</t>
    </r>
    <r>
      <rPr>
        <sz val="8"/>
        <rFont val="Verdana"/>
        <family val="2"/>
        <charset val="204"/>
      </rPr>
      <t>-02, коб., гнед., Интервал</t>
    </r>
  </si>
  <si>
    <t>Горбачева И.
Леонова М.</t>
  </si>
  <si>
    <r>
      <rPr>
        <b/>
        <sz val="8"/>
        <rFont val="Verdana"/>
        <family val="2"/>
        <charset val="204"/>
      </rPr>
      <t xml:space="preserve">ОРЛОВА </t>
    </r>
    <r>
      <rPr>
        <sz val="8"/>
        <rFont val="Verdana"/>
        <family val="2"/>
        <charset val="204"/>
      </rPr>
      <t>Людмила</t>
    </r>
  </si>
  <si>
    <t>036086</t>
  </si>
  <si>
    <r>
      <t>БИСМАРК</t>
    </r>
    <r>
      <rPr>
        <sz val="8"/>
        <rFont val="Verdana"/>
        <family val="2"/>
        <charset val="204"/>
      </rPr>
      <t>-11, жер., рыж., вестф., Бурбон 44, Беларусь</t>
    </r>
  </si>
  <si>
    <t>011279</t>
  </si>
  <si>
    <t>Орлова Л.</t>
  </si>
  <si>
    <t>Ландграф А.</t>
  </si>
  <si>
    <r>
      <t xml:space="preserve">ФИНАГЕНОВА </t>
    </r>
    <r>
      <rPr>
        <sz val="8"/>
        <rFont val="Verdana"/>
        <family val="2"/>
        <charset val="204"/>
      </rPr>
      <t>Галина</t>
    </r>
  </si>
  <si>
    <t>009684</t>
  </si>
  <si>
    <r>
      <t>ВИВИАН-</t>
    </r>
    <r>
      <rPr>
        <sz val="8"/>
        <rFont val="Verdana"/>
        <family val="2"/>
        <charset val="204"/>
      </rPr>
      <t>07, коб., гнед., трак., Вертопрах, Ленинградская область</t>
    </r>
  </si>
  <si>
    <t>008319</t>
  </si>
  <si>
    <t>Финагенова Г.</t>
  </si>
  <si>
    <t>КК "Гранд Стейбл" / 
Ленинградская область</t>
  </si>
  <si>
    <r>
      <t>ЧЕНСВЭЙ-</t>
    </r>
    <r>
      <rPr>
        <sz val="8"/>
        <rFont val="Verdana"/>
        <family val="2"/>
        <charset val="204"/>
      </rPr>
      <t>12, коб., гнед., ганн., Чикаго, к/з "Георгенбург"</t>
    </r>
  </si>
  <si>
    <t>Зенченко М.</t>
  </si>
  <si>
    <r>
      <t xml:space="preserve">ХЛОБЫСТИНА </t>
    </r>
    <r>
      <rPr>
        <sz val="8"/>
        <rFont val="Verdana"/>
        <family val="2"/>
        <charset val="204"/>
      </rPr>
      <t>Александра, 2003</t>
    </r>
  </si>
  <si>
    <t>066603</t>
  </si>
  <si>
    <r>
      <t>МАРШАЛ</t>
    </r>
    <r>
      <rPr>
        <sz val="8"/>
        <rFont val="Verdana"/>
        <family val="2"/>
        <charset val="204"/>
      </rPr>
      <t>-05 жер., гнед., рус.полукр., Леон, Россия</t>
    </r>
  </si>
  <si>
    <r>
      <t xml:space="preserve">Судьи: </t>
    </r>
    <r>
      <rPr>
        <sz val="10"/>
        <rFont val="Verdana"/>
        <family val="2"/>
        <charset val="204"/>
      </rPr>
      <t xml:space="preserve">Е - Ахачинский А.- ССВК - Санкт-Петербург, </t>
    </r>
    <r>
      <rPr>
        <b/>
        <sz val="10"/>
        <rFont val="Verdana"/>
        <family val="2"/>
        <charset val="204"/>
      </rPr>
      <t>С - Резанова С. - ССВК - Вологодская область</t>
    </r>
    <r>
      <rPr>
        <sz val="10"/>
        <rFont val="Verdana"/>
        <family val="2"/>
        <charset val="204"/>
      </rPr>
      <t>, М - Огулова Н. - СС1К - Ленинградская область</t>
    </r>
  </si>
  <si>
    <r>
      <t xml:space="preserve">ХАБРЕНКО </t>
    </r>
    <r>
      <rPr>
        <sz val="8"/>
        <rFont val="Verdana"/>
        <family val="2"/>
        <charset val="204"/>
      </rPr>
      <t>Варвара, 2008</t>
    </r>
  </si>
  <si>
    <t>016108</t>
  </si>
  <si>
    <r>
      <t>РЕД ФОКС</t>
    </r>
    <r>
      <rPr>
        <sz val="8"/>
        <rFont val="Verdana"/>
        <family val="2"/>
        <charset val="204"/>
      </rPr>
      <t>-08, мерин, рыж. полукр., Грибальди, Нидерланды</t>
    </r>
  </si>
  <si>
    <t>016651</t>
  </si>
  <si>
    <t>Волкова А.</t>
  </si>
  <si>
    <t>Кушнир М.</t>
  </si>
  <si>
    <r>
      <t xml:space="preserve">МУРАДЫМОВА </t>
    </r>
    <r>
      <rPr>
        <sz val="8"/>
        <rFont val="Verdana"/>
        <family val="2"/>
        <charset val="204"/>
      </rPr>
      <t>Софья, 2006</t>
    </r>
  </si>
  <si>
    <t>018706</t>
  </si>
  <si>
    <r>
      <t>ПРИНЦЕССА</t>
    </r>
    <r>
      <rPr>
        <sz val="8"/>
        <rFont val="Verdana"/>
        <family val="2"/>
        <charset val="204"/>
      </rPr>
      <t>-12, коб., рыж., полукр., Прибой, Краснодарский край</t>
    </r>
  </si>
  <si>
    <t>011491</t>
  </si>
  <si>
    <t>Завгородний Г.</t>
  </si>
  <si>
    <t>Короткевич Д.</t>
  </si>
  <si>
    <t>КСК "Нева" / 
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</si>
  <si>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Огулова Н. - СС1К - Ленинградская область</t>
    </r>
    <r>
      <rPr>
        <sz val="10"/>
        <rFont val="Verdana"/>
        <family val="2"/>
        <charset val="204"/>
      </rPr>
      <t>, Е - Лудина И. - ССВК - Санкт-Петербург, Ахачинский А.- ССВК - Санкт-Петербург</t>
    </r>
  </si>
  <si>
    <t>ППдА</t>
  </si>
  <si>
    <t>КПд</t>
  </si>
  <si>
    <r>
      <t xml:space="preserve">АСЛАНОВА </t>
    </r>
    <r>
      <rPr>
        <sz val="8"/>
        <rFont val="Verdana"/>
        <family val="2"/>
        <charset val="204"/>
      </rPr>
      <t>Арина, 2009</t>
    </r>
  </si>
  <si>
    <t>012009</t>
  </si>
  <si>
    <r>
      <t>ОРДЕН</t>
    </r>
    <r>
      <rPr>
        <sz val="8"/>
        <rFont val="Verdana"/>
        <family val="2"/>
        <charset val="204"/>
      </rPr>
      <t>-99,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рыж., трак., Драгун, Беларусь</t>
    </r>
  </si>
  <si>
    <t>006237</t>
  </si>
  <si>
    <t>Вожов А.</t>
  </si>
  <si>
    <t>КСК "Дерби" / 
Санкт-Петербург</t>
  </si>
  <si>
    <r>
      <t>СИР МАККАРТНИ-</t>
    </r>
    <r>
      <rPr>
        <sz val="8"/>
        <rFont val="Verdana"/>
        <family val="2"/>
        <charset val="204"/>
      </rPr>
      <t>12 (132), жер., сол., уэльск. пони, Райбонс Мистер Родин, Россия</t>
    </r>
  </si>
  <si>
    <r>
      <t xml:space="preserve">ШАРИПОВА </t>
    </r>
    <r>
      <rPr>
        <sz val="8"/>
        <rFont val="Verdana"/>
        <family val="2"/>
        <charset val="204"/>
      </rPr>
      <t>Дарина, 2010</t>
    </r>
  </si>
  <si>
    <t>007410</t>
  </si>
  <si>
    <r>
      <t>БИКЗИХЦ БОЛЕРО</t>
    </r>
    <r>
      <rPr>
        <sz val="8"/>
        <rFont val="Verdana"/>
        <family val="2"/>
        <charset val="204"/>
      </rPr>
      <t>-07 (148), мер., гнед., new forest pony, Эльшофс Отто, Нидерланды</t>
    </r>
  </si>
  <si>
    <t>104OH39</t>
  </si>
  <si>
    <t>Totman N.</t>
  </si>
  <si>
    <t>Арсеньева А.</t>
  </si>
  <si>
    <r>
      <t>КВИНТА</t>
    </r>
    <r>
      <rPr>
        <sz val="8"/>
        <rFont val="Verdana"/>
        <family val="2"/>
        <charset val="204"/>
      </rPr>
      <t>-11, коб., сер., вестф., Квайт Калидо, К/З "Вестфален-Свит"</t>
    </r>
  </si>
  <si>
    <r>
      <t xml:space="preserve">БЕЛОВА </t>
    </r>
    <r>
      <rPr>
        <sz val="8"/>
        <rFont val="Verdana"/>
        <family val="2"/>
        <charset val="204"/>
      </rPr>
      <t>Ольга</t>
    </r>
  </si>
  <si>
    <t>009891</t>
  </si>
  <si>
    <r>
      <t>ДРИМ ДАНС</t>
    </r>
    <r>
      <rPr>
        <sz val="9"/>
        <rFont val="Verdana"/>
        <family val="2"/>
        <charset val="204"/>
      </rPr>
      <t>-11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мерин, бур. ган., Даймонд Хит, Германия</t>
    </r>
  </si>
  <si>
    <t>020474</t>
  </si>
  <si>
    <t>Белова О.М.</t>
  </si>
  <si>
    <r>
      <t xml:space="preserve">ЧАГОВСКАЯ </t>
    </r>
    <r>
      <rPr>
        <sz val="8"/>
        <rFont val="Verdana"/>
        <family val="2"/>
        <charset val="204"/>
      </rPr>
      <t>Ирина, 2004</t>
    </r>
  </si>
  <si>
    <t>033504</t>
  </si>
  <si>
    <r>
      <t>АМСТЕРДАМ</t>
    </r>
    <r>
      <rPr>
        <sz val="8"/>
        <rFont val="Verdana"/>
        <family val="2"/>
        <charset val="204"/>
      </rPr>
      <t>-11, мер., рыж., помесь, Адреналин, Ленинградская область</t>
    </r>
  </si>
  <si>
    <t>017222</t>
  </si>
  <si>
    <t>Каземирчук М.</t>
  </si>
  <si>
    <t>Лоппер Н.</t>
  </si>
  <si>
    <r>
      <t xml:space="preserve">СТУКАНЦЕВА </t>
    </r>
    <r>
      <rPr>
        <sz val="8"/>
        <rFont val="Verdana"/>
        <family val="2"/>
        <charset val="204"/>
      </rPr>
      <t>Дарина</t>
    </r>
  </si>
  <si>
    <t>001980</t>
  </si>
  <si>
    <r>
      <t>ИЛЛИНОЙС-</t>
    </r>
    <r>
      <rPr>
        <sz val="8"/>
        <rFont val="Verdana"/>
        <family val="2"/>
        <charset val="204"/>
      </rPr>
      <t>12, мер., гнед., РВП, Изборск</t>
    </r>
  </si>
  <si>
    <t>016525</t>
  </si>
  <si>
    <t>Орлова А.</t>
  </si>
  <si>
    <r>
      <t>КРИСТИ</t>
    </r>
    <r>
      <rPr>
        <sz val="8"/>
        <rFont val="Verdana"/>
        <family val="2"/>
        <charset val="204"/>
      </rPr>
      <t>-04 (150), коб., пег., полукр., Ранг, Краснодарский край</t>
    </r>
  </si>
  <si>
    <t>006976</t>
  </si>
  <si>
    <r>
      <t xml:space="preserve">ЛОППЕР </t>
    </r>
    <r>
      <rPr>
        <sz val="8"/>
        <rFont val="Verdana"/>
        <family val="2"/>
        <charset val="204"/>
      </rPr>
      <t>Наталья</t>
    </r>
  </si>
  <si>
    <t>012082</t>
  </si>
  <si>
    <r>
      <t>ЭЙЛАТ-</t>
    </r>
    <r>
      <rPr>
        <sz val="8"/>
        <rFont val="Verdana"/>
        <family val="2"/>
        <charset val="204"/>
      </rPr>
      <t>15, жер., гнед., полукр., Лансберг, Украина</t>
    </r>
  </si>
  <si>
    <t>020223</t>
  </si>
  <si>
    <t>Лудина Н.</t>
  </si>
  <si>
    <t>КК "Амулет" /
Санкт-Петербург</t>
  </si>
  <si>
    <r>
      <t xml:space="preserve">МАКАРОВА </t>
    </r>
    <r>
      <rPr>
        <sz val="8"/>
        <rFont val="Verdana"/>
        <family val="2"/>
        <charset val="204"/>
      </rPr>
      <t>Ирина</t>
    </r>
  </si>
  <si>
    <t>001275</t>
  </si>
  <si>
    <r>
      <t>МЭДЖИК БОЙ</t>
    </r>
    <r>
      <rPr>
        <sz val="8"/>
        <rFont val="Verdana"/>
        <family val="2"/>
        <charset val="204"/>
      </rPr>
      <t>-10(145), мер., сер., нем. верх. пони, Дей Лайт 49, ДКСК "Чудо-Кони", Йошкар-Ола</t>
    </r>
  </si>
  <si>
    <t>ч/в / 
Ленинградская область</t>
  </si>
  <si>
    <t>КПЮн</t>
  </si>
  <si>
    <r>
      <t xml:space="preserve">ШВЕЦОВА </t>
    </r>
    <r>
      <rPr>
        <sz val="8"/>
        <rFont val="Verdana"/>
        <family val="2"/>
        <charset val="204"/>
      </rPr>
      <t>Олеся, 2003</t>
    </r>
  </si>
  <si>
    <t>036203</t>
  </si>
  <si>
    <r>
      <t>АЛЬ КАПОНЕ</t>
    </r>
    <r>
      <rPr>
        <sz val="8"/>
        <rFont val="Verdana"/>
        <family val="2"/>
        <charset val="204"/>
      </rPr>
      <t xml:space="preserve">-16, жер., вор., голшт., Алькаро, Россия </t>
    </r>
  </si>
  <si>
    <t>023208</t>
  </si>
  <si>
    <t>Щвецова И.</t>
  </si>
  <si>
    <t>Зюльковская Н.</t>
  </si>
  <si>
    <r>
      <t>БРАВУРНЫЙ</t>
    </r>
    <r>
      <rPr>
        <sz val="8"/>
        <rFont val="Verdana"/>
        <family val="2"/>
        <charset val="204"/>
      </rPr>
      <t>-09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т.-гнед., РВП, Бягрянец, Россия</t>
    </r>
  </si>
  <si>
    <t>012980</t>
  </si>
  <si>
    <t>Рачкова Е.</t>
  </si>
  <si>
    <t>Тренклер Т.</t>
  </si>
  <si>
    <r>
      <t>ДИЕГО</t>
    </r>
    <r>
      <rPr>
        <sz val="8"/>
        <rFont val="Verdana"/>
        <family val="2"/>
        <charset val="204"/>
      </rPr>
      <t>-08, мер., т.-гнед., голл., Флеминг, Нидерланды</t>
    </r>
  </si>
  <si>
    <t>023005</t>
  </si>
  <si>
    <t>КПпони</t>
  </si>
  <si>
    <t>ЛПЮн</t>
  </si>
  <si>
    <r>
      <rPr>
        <b/>
        <sz val="10"/>
        <rFont val="Verdana"/>
        <family val="2"/>
        <charset val="204"/>
      </rPr>
      <t>Судьи</t>
    </r>
    <r>
      <rPr>
        <sz val="10"/>
        <rFont val="Verdana"/>
        <family val="2"/>
        <charset val="204"/>
      </rPr>
      <t>: Ахачинский А.- ССВК - Санкт-Петербург, Резанова С. - ССВК - Вологодская область, Огулова Н. - СС1К - Ленинградская область</t>
    </r>
  </si>
  <si>
    <t>06 декабря 2020 г.</t>
  </si>
  <si>
    <r>
      <t xml:space="preserve">НИКОНОВА </t>
    </r>
    <r>
      <rPr>
        <sz val="8"/>
        <rFont val="Verdana"/>
        <family val="2"/>
        <charset val="204"/>
      </rPr>
      <t>Татьяна</t>
    </r>
  </si>
  <si>
    <t>016672</t>
  </si>
  <si>
    <r>
      <t>ГИЗ</t>
    </r>
    <r>
      <rPr>
        <sz val="8"/>
        <rFont val="Verdana"/>
        <family val="2"/>
        <charset val="204"/>
      </rPr>
      <t>-00,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вор., латв., Гривис, ЗАО "Родина"</t>
    </r>
  </si>
  <si>
    <t>004971</t>
  </si>
  <si>
    <t>Никонова Т.</t>
  </si>
  <si>
    <t>Темкина Т.</t>
  </si>
  <si>
    <t>КСК "Мустанг" /
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</si>
  <si>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Е - Резанова С.- ССВК - Вологодская область, </t>
    </r>
    <r>
      <rPr>
        <b/>
        <sz val="10"/>
        <rFont val="Verdana"/>
        <family val="2"/>
        <charset val="204"/>
      </rPr>
      <t>С - Огулова Н. - СС1К - Ленинградская область</t>
    </r>
    <r>
      <rPr>
        <sz val="10"/>
        <rFont val="Verdana"/>
        <family val="2"/>
        <charset val="204"/>
      </rPr>
      <t>, М - Лудина И. - ССВК - Санкт-Петербург</t>
    </r>
  </si>
  <si>
    <r>
      <t xml:space="preserve">Судьи: Е - </t>
    </r>
    <r>
      <rPr>
        <sz val="10"/>
        <rFont val="Verdana"/>
        <family val="2"/>
        <charset val="204"/>
      </rPr>
      <t xml:space="preserve"> Лудина И. - ССВК - Санкт-Петербург,</t>
    </r>
    <r>
      <rPr>
        <b/>
        <sz val="10"/>
        <rFont val="Verdana"/>
        <family val="2"/>
        <charset val="204"/>
      </rPr>
      <t xml:space="preserve"> С - Ахачинский А.- ССВК - Санкт-Петербург, </t>
    </r>
    <r>
      <rPr>
        <sz val="10"/>
        <rFont val="Verdana"/>
        <family val="2"/>
        <charset val="204"/>
      </rPr>
      <t>М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Резанова С.- ССВК - Вологодская область</t>
    </r>
  </si>
  <si>
    <r>
      <t xml:space="preserve">Судьи: Е - </t>
    </r>
    <r>
      <rPr>
        <sz val="10"/>
        <rFont val="Verdana"/>
        <family val="2"/>
        <charset val="204"/>
      </rPr>
      <t xml:space="preserve"> Огулова Н. - СС1К - Ленинградская область</t>
    </r>
    <r>
      <rPr>
        <b/>
        <sz val="10"/>
        <rFont val="Verdana"/>
        <family val="2"/>
        <charset val="204"/>
      </rPr>
      <t xml:space="preserve">, С - Резанова С.- ССВК - Вологодская область, </t>
    </r>
    <r>
      <rPr>
        <sz val="10"/>
        <rFont val="Verdana"/>
        <family val="2"/>
        <charset val="204"/>
      </rPr>
      <t>М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Ахачинский А.- ССВК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</si>
  <si>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Е - Резанова С.- ССВК - Вологодская область, </t>
    </r>
    <r>
      <rPr>
        <b/>
        <sz val="10"/>
        <rFont val="Verdana"/>
        <family val="2"/>
        <charset val="204"/>
      </rPr>
      <t>С - Лудина И. - ССВК - Санкт-Петербург</t>
    </r>
    <r>
      <rPr>
        <sz val="10"/>
        <rFont val="Verdana"/>
        <family val="2"/>
        <charset val="204"/>
      </rPr>
      <t>, М - Ахачинский А.- ССВК - Санкт-Петербург</t>
    </r>
  </si>
  <si>
    <t>допущен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</si>
  <si>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Ахачинский А.- ССВК - Санкт-Петербург</t>
    </r>
    <r>
      <rPr>
        <sz val="10"/>
        <rFont val="Verdana"/>
        <family val="2"/>
        <charset val="204"/>
      </rPr>
      <t>, Е - Лудина И. - ССВК - Санкт-Петербург, Огулова Н. - СС1К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</si>
  <si>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Е -  Ахачинский А.- ССВК - Санкт-Петербург, </t>
    </r>
    <r>
      <rPr>
        <b/>
        <sz val="10"/>
        <rFont val="Verdana"/>
        <family val="2"/>
        <charset val="204"/>
      </rPr>
      <t>С - Резанова С. - ССВК - Вологодская область</t>
    </r>
    <r>
      <rPr>
        <sz val="10"/>
        <rFont val="Verdana"/>
        <family val="2"/>
        <charset val="204"/>
      </rPr>
      <t>, М - Огулова Н. - СС1К - Ленинградская область</t>
    </r>
  </si>
  <si>
    <t>Кусмачева  Ю.</t>
  </si>
  <si>
    <r>
      <t xml:space="preserve">Судьи: </t>
    </r>
    <r>
      <rPr>
        <sz val="10"/>
        <rFont val="Verdana"/>
        <family val="2"/>
        <charset val="204"/>
      </rPr>
      <t>Е - Резанова С. - ССВК - Вологодская область,</t>
    </r>
    <r>
      <rPr>
        <b/>
        <sz val="10"/>
        <rFont val="Verdana"/>
        <family val="2"/>
        <charset val="204"/>
      </rPr>
      <t xml:space="preserve"> С - Огулова Н. - СС1К - Ленинградская область, </t>
    </r>
    <r>
      <rPr>
        <sz val="10"/>
        <rFont val="Verdana"/>
        <family val="2"/>
        <charset val="204"/>
      </rPr>
      <t>М</t>
    </r>
    <r>
      <rPr>
        <b/>
        <sz val="10"/>
        <rFont val="Verdana"/>
        <family val="2"/>
        <charset val="204"/>
      </rPr>
      <t xml:space="preserve"> -  </t>
    </r>
    <r>
      <rPr>
        <sz val="10"/>
        <rFont val="Verdana"/>
        <family val="2"/>
        <charset val="204"/>
      </rPr>
      <t>Лудина И. - ССВК - Санкт-Петербург</t>
    </r>
  </si>
  <si>
    <r>
      <t xml:space="preserve">ЛОКТИОНОВА </t>
    </r>
    <r>
      <rPr>
        <sz val="8"/>
        <rFont val="Verdana"/>
        <family val="2"/>
        <charset val="204"/>
      </rPr>
      <t>Елена</t>
    </r>
  </si>
  <si>
    <t>009190</t>
  </si>
  <si>
    <r>
      <t>РЕВЕ ДЕ ПАРИ</t>
    </r>
    <r>
      <rPr>
        <sz val="8"/>
        <rFont val="Verdana"/>
        <family val="2"/>
        <charset val="204"/>
      </rPr>
      <t xml:space="preserve">-12, жер., гнед., голшт., </t>
    </r>
  </si>
  <si>
    <t>023272</t>
  </si>
  <si>
    <r>
      <t xml:space="preserve">МИТРОФАНОВА </t>
    </r>
    <r>
      <rPr>
        <sz val="8"/>
        <rFont val="Verdana"/>
        <family val="2"/>
        <charset val="204"/>
      </rPr>
      <t>Юлия</t>
    </r>
  </si>
  <si>
    <t>006481</t>
  </si>
  <si>
    <r>
      <t>АЛДАН-</t>
    </r>
    <r>
      <rPr>
        <sz val="8"/>
        <rFont val="Verdana"/>
        <family val="2"/>
        <charset val="204"/>
      </rPr>
      <t>14, жер., вор., полукр., Абрич, Россия</t>
    </r>
  </si>
  <si>
    <t>023225</t>
  </si>
  <si>
    <t>Гаврилов М.</t>
  </si>
  <si>
    <t>КСК "Приор" /
Леннградская область</t>
  </si>
  <si>
    <t>Ахачинский А.А.</t>
  </si>
  <si>
    <t>Огулова Н.В.</t>
  </si>
  <si>
    <t>Ассистент старшего судьи</t>
  </si>
  <si>
    <t>Губина Т.П.</t>
  </si>
  <si>
    <t>КУБОК ПО ВЫЕЗДКЕ КСК "ПРИОР"
ОБЛАСТНЫЕ СПОРТИВНЫЕ СОРЕВНОВАНИЯ НА ПРИЗЫ 
КОННОСПОРТИВНОГО КЛУБА "ПРИОР"
региональные соревнования</t>
  </si>
  <si>
    <r>
      <t xml:space="preserve">Судьи: Е - Огулова Н. - СС1К - Ленинградская область, С - Ахачинский А.- ССВК - Санкт-Петербург, </t>
    </r>
    <r>
      <rPr>
        <sz val="10"/>
        <rFont val="Verdana"/>
        <family val="2"/>
        <charset val="204"/>
      </rPr>
      <t>М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Резанова С. - ССВК - Вологодская область</t>
    </r>
  </si>
  <si>
    <r>
      <t xml:space="preserve">КУБОК ПО ВЫЕЗДКЕ КСК "ПРИОР"
ОБЛАСТНЫЕ СПОРТИВНЫЕ СОРЕВНОВАНИЯ НА ПРИЗЫ 
КОННОСПОРТИВНОГО КЛУБА "ПРИОР"
</t>
    </r>
    <r>
      <rPr>
        <sz val="10"/>
        <rFont val="Verdana"/>
        <family val="2"/>
        <charset val="204"/>
      </rPr>
      <t>региональные соревнования</t>
    </r>
  </si>
  <si>
    <r>
      <t>МЭДЖИК БОЙ</t>
    </r>
    <r>
      <rPr>
        <sz val="8"/>
        <rFont val="Verdana"/>
        <family val="2"/>
        <charset val="204"/>
      </rPr>
      <t>-10, мер., сер., нем. верх. пони, Дей Лайт 49, ДКСК "Чудо-Кони", Йошкар-Ола</t>
    </r>
  </si>
  <si>
    <r>
      <t>МЭЙДЖИК БОЙ</t>
    </r>
    <r>
      <rPr>
        <sz val="8"/>
        <rFont val="Verdana"/>
        <family val="2"/>
        <charset val="204"/>
      </rPr>
      <t>-10, мер., сер., нем. верх. пони, Литл Милтон, Россия</t>
    </r>
  </si>
</sst>
</file>

<file path=xl/styles.xml><?xml version="1.0" encoding="utf-8"?>
<styleSheet xmlns="http://schemas.openxmlformats.org/spreadsheetml/2006/main">
  <numFmts count="17">
    <numFmt numFmtId="5" formatCode="#,##0\ &quot;₽&quot;;\-#,##0\ &quot;₽&quot;"/>
    <numFmt numFmtId="44" formatCode="_-* #,##0.00\ &quot;₽&quot;_-;\-* #,##0.00\ &quot;₽&quot;_-;_-* &quot;-&quot;??\ &quot;₽&quot;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0000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0.000"/>
    <numFmt numFmtId="177" formatCode="&quot;€&quot;#,##0.00;\-&quot;€&quot;#,##0.00"/>
    <numFmt numFmtId="178" formatCode="[$-FC19]d\ mmmm\ yyyy\ &quot;г.&quot;"/>
  </numFmts>
  <fonts count="5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6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i/>
      <sz val="11"/>
      <name val="Verdan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5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0" borderId="0"/>
    <xf numFmtId="0" fontId="19" fillId="0" borderId="0"/>
    <xf numFmtId="0" fontId="7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7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70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3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0" fontId="7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19" fillId="0" borderId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22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70" fontId="22" fillId="0" borderId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34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" fillId="0" borderId="0"/>
    <xf numFmtId="165" fontId="15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37" fillId="0" borderId="0" xfId="4364" applyFont="1" applyAlignment="1" applyProtection="1">
      <alignment horizontal="left" vertical="center"/>
      <protection locked="0"/>
    </xf>
    <xf numFmtId="0" fontId="17" fillId="0" borderId="0" xfId="4364" applyFont="1" applyAlignment="1" applyProtection="1">
      <alignment horizontal="left" vertical="center"/>
      <protection locked="0"/>
    </xf>
    <xf numFmtId="0" fontId="11" fillId="0" borderId="0" xfId="4364" applyFont="1" applyAlignment="1" applyProtection="1">
      <alignment horizontal="center" vertical="center"/>
      <protection locked="0"/>
    </xf>
    <xf numFmtId="0" fontId="21" fillId="0" borderId="0" xfId="4364" applyFont="1" applyAlignment="1" applyProtection="1">
      <alignment horizontal="left" vertical="center"/>
      <protection locked="0"/>
    </xf>
    <xf numFmtId="0" fontId="11" fillId="0" borderId="0" xfId="4364" applyFont="1" applyAlignment="1" applyProtection="1">
      <alignment wrapText="1"/>
      <protection locked="0"/>
    </xf>
    <xf numFmtId="49" fontId="11" fillId="0" borderId="0" xfId="4364" applyNumberFormat="1" applyFont="1" applyAlignment="1" applyProtection="1">
      <alignment wrapText="1"/>
      <protection locked="0"/>
    </xf>
    <xf numFmtId="0" fontId="11" fillId="0" borderId="0" xfId="4364" applyFont="1" applyAlignment="1" applyProtection="1">
      <alignment shrinkToFit="1"/>
      <protection locked="0"/>
    </xf>
    <xf numFmtId="0" fontId="11" fillId="0" borderId="0" xfId="4364" applyFont="1" applyAlignment="1" applyProtection="1">
      <alignment horizontal="center"/>
      <protection locked="0"/>
    </xf>
    <xf numFmtId="0" fontId="37" fillId="0" borderId="0" xfId="4364" applyFont="1" applyAlignment="1" applyProtection="1">
      <alignment horizontal="right" vertical="center"/>
      <protection locked="0"/>
    </xf>
    <xf numFmtId="0" fontId="12" fillId="44" borderId="8" xfId="4364" applyFont="1" applyFill="1" applyBorder="1" applyAlignment="1" applyProtection="1">
      <alignment horizontal="center" vertical="center" textRotation="90" wrapText="1"/>
      <protection locked="0"/>
    </xf>
    <xf numFmtId="0" fontId="12" fillId="44" borderId="8" xfId="4364" applyFont="1" applyFill="1" applyBorder="1" applyAlignment="1" applyProtection="1">
      <alignment horizontal="center" vertical="center" wrapText="1"/>
      <protection locked="0"/>
    </xf>
    <xf numFmtId="49" fontId="12" fillId="44" borderId="8" xfId="4364" applyNumberFormat="1" applyFont="1" applyFill="1" applyBorder="1" applyAlignment="1" applyProtection="1">
      <alignment horizontal="center" vertical="center" wrapText="1"/>
      <protection locked="0"/>
    </xf>
    <xf numFmtId="0" fontId="9" fillId="44" borderId="8" xfId="4363" applyFont="1" applyFill="1" applyBorder="1" applyAlignment="1" applyProtection="1">
      <alignment horizontal="center" vertical="center" wrapText="1"/>
      <protection locked="0"/>
    </xf>
    <xf numFmtId="0" fontId="0" fillId="44" borderId="8" xfId="0" applyFill="1" applyBorder="1"/>
    <xf numFmtId="49" fontId="12" fillId="45" borderId="8" xfId="1911" applyNumberFormat="1" applyFont="1" applyFill="1" applyBorder="1" applyAlignment="1" applyProtection="1">
      <alignment vertical="center" wrapText="1"/>
      <protection locked="0"/>
    </xf>
    <xf numFmtId="0" fontId="13" fillId="45" borderId="8" xfId="4362" applyFont="1" applyFill="1" applyBorder="1" applyAlignment="1" applyProtection="1">
      <alignment horizontal="center" vertical="center"/>
      <protection locked="0"/>
    </xf>
    <xf numFmtId="0" fontId="13" fillId="45" borderId="8" xfId="15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9" fillId="0" borderId="0" xfId="0" applyFont="1"/>
    <xf numFmtId="0" fontId="0" fillId="0" borderId="0" xfId="0"/>
    <xf numFmtId="0" fontId="10" fillId="0" borderId="0" xfId="4364" applyFont="1" applyAlignment="1" applyProtection="1">
      <alignment vertical="center"/>
      <protection locked="0"/>
    </xf>
    <xf numFmtId="0" fontId="21" fillId="0" borderId="0" xfId="4543" applyFont="1" applyAlignment="1" applyProtection="1">
      <alignment horizontal="center"/>
      <protection locked="0"/>
    </xf>
    <xf numFmtId="0" fontId="11" fillId="0" borderId="0" xfId="4542" applyFont="1" applyProtection="1">
      <protection locked="0"/>
    </xf>
    <xf numFmtId="0" fontId="11" fillId="0" borderId="0" xfId="4542" applyFont="1" applyAlignment="1" applyProtection="1">
      <alignment wrapText="1"/>
      <protection locked="0"/>
    </xf>
    <xf numFmtId="0" fontId="11" fillId="0" borderId="0" xfId="4542" applyFont="1" applyAlignment="1" applyProtection="1">
      <alignment shrinkToFit="1"/>
      <protection locked="0"/>
    </xf>
    <xf numFmtId="1" fontId="42" fillId="0" borderId="0" xfId="4542" applyNumberFormat="1" applyFont="1" applyProtection="1">
      <protection locked="0"/>
    </xf>
    <xf numFmtId="0" fontId="43" fillId="0" borderId="0" xfId="4364" applyFont="1" applyAlignment="1" applyProtection="1">
      <alignment horizontal="right" vertical="center"/>
      <protection locked="0"/>
    </xf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14" fillId="44" borderId="8" xfId="4544" applyFont="1" applyFill="1" applyBorder="1" applyAlignment="1" applyProtection="1">
      <alignment horizontal="center" vertical="center" textRotation="90" wrapText="1"/>
      <protection locked="0"/>
    </xf>
    <xf numFmtId="1" fontId="14" fillId="44" borderId="8" xfId="4544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8" xfId="4545" applyFont="1" applyBorder="1" applyAlignment="1" applyProtection="1">
      <alignment horizontal="center" vertical="center" wrapText="1"/>
      <protection locked="0"/>
    </xf>
    <xf numFmtId="20" fontId="13" fillId="0" borderId="8" xfId="3750" applyNumberFormat="1" applyFont="1" applyFill="1" applyBorder="1" applyAlignment="1">
      <alignment horizontal="center" vertical="center"/>
    </xf>
    <xf numFmtId="0" fontId="0" fillId="0" borderId="8" xfId="0" applyBorder="1"/>
    <xf numFmtId="174" fontId="13" fillId="0" borderId="8" xfId="4543" applyNumberFormat="1" applyFont="1" applyBorder="1" applyAlignment="1" applyProtection="1">
      <alignment horizontal="center" vertical="center" wrapText="1"/>
      <protection locked="0"/>
    </xf>
    <xf numFmtId="176" fontId="43" fillId="0" borderId="8" xfId="4543" applyNumberFormat="1" applyFont="1" applyBorder="1" applyAlignment="1" applyProtection="1">
      <alignment horizontal="center" vertical="center" wrapText="1"/>
      <protection locked="0"/>
    </xf>
    <xf numFmtId="0" fontId="12" fillId="0" borderId="8" xfId="4545" applyFont="1" applyBorder="1" applyAlignment="1" applyProtection="1">
      <alignment horizontal="center" vertical="center" wrapText="1"/>
      <protection locked="0"/>
    </xf>
    <xf numFmtId="0" fontId="11" fillId="0" borderId="8" xfId="4543" applyFont="1" applyBorder="1" applyAlignment="1" applyProtection="1">
      <alignment horizontal="center" vertical="center" wrapText="1"/>
      <protection locked="0"/>
    </xf>
    <xf numFmtId="1" fontId="14" fillId="0" borderId="8" xfId="4543" applyNumberFormat="1" applyFont="1" applyBorder="1" applyAlignment="1" applyProtection="1">
      <alignment horizontal="center" vertical="center" wrapText="1"/>
      <protection locked="0"/>
    </xf>
    <xf numFmtId="0" fontId="21" fillId="0" borderId="8" xfId="4543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176" fontId="14" fillId="44" borderId="8" xfId="4544" applyNumberFormat="1" applyFont="1" applyFill="1" applyBorder="1" applyAlignment="1" applyProtection="1">
      <alignment horizontal="center" vertical="center" wrapText="1"/>
      <protection locked="0"/>
    </xf>
    <xf numFmtId="1" fontId="11" fillId="44" borderId="8" xfId="4544" applyNumberFormat="1" applyFont="1" applyFill="1" applyBorder="1" applyAlignment="1" applyProtection="1">
      <alignment horizontal="center" vertical="center" textRotation="90" wrapText="1"/>
      <protection locked="0"/>
    </xf>
    <xf numFmtId="0" fontId="21" fillId="45" borderId="8" xfId="4545" applyFont="1" applyFill="1" applyBorder="1" applyAlignment="1" applyProtection="1">
      <alignment horizontal="center" vertical="center" wrapText="1"/>
      <protection locked="0"/>
    </xf>
    <xf numFmtId="20" fontId="13" fillId="45" borderId="8" xfId="3750" applyNumberFormat="1" applyFont="1" applyFill="1" applyBorder="1" applyAlignment="1">
      <alignment horizontal="center" vertical="center"/>
    </xf>
    <xf numFmtId="0" fontId="7" fillId="45" borderId="8" xfId="4546" applyFont="1" applyFill="1" applyBorder="1" applyAlignment="1" applyProtection="1">
      <alignment horizontal="center" vertical="center"/>
      <protection locked="0"/>
    </xf>
    <xf numFmtId="174" fontId="13" fillId="45" borderId="8" xfId="4543" applyNumberFormat="1" applyFont="1" applyFill="1" applyBorder="1" applyAlignment="1" applyProtection="1">
      <alignment horizontal="center" vertical="center" wrapText="1"/>
      <protection locked="0"/>
    </xf>
    <xf numFmtId="176" fontId="43" fillId="45" borderId="8" xfId="4543" applyNumberFormat="1" applyFont="1" applyFill="1" applyBorder="1" applyAlignment="1" applyProtection="1">
      <alignment horizontal="center" vertical="center" wrapText="1"/>
      <protection locked="0"/>
    </xf>
    <xf numFmtId="0" fontId="12" fillId="45" borderId="8" xfId="4545" applyFont="1" applyFill="1" applyBorder="1" applyAlignment="1" applyProtection="1">
      <alignment horizontal="center" vertical="center" wrapText="1"/>
      <protection locked="0"/>
    </xf>
    <xf numFmtId="174" fontId="12" fillId="45" borderId="8" xfId="4543" applyNumberFormat="1" applyFont="1" applyFill="1" applyBorder="1" applyAlignment="1" applyProtection="1">
      <alignment horizontal="center" vertical="center" wrapText="1"/>
      <protection locked="0"/>
    </xf>
    <xf numFmtId="0" fontId="7" fillId="45" borderId="8" xfId="0" applyFont="1" applyFill="1" applyBorder="1"/>
    <xf numFmtId="0" fontId="21" fillId="0" borderId="8" xfId="0" applyFont="1" applyBorder="1" applyAlignment="1">
      <alignment horizontal="center" vertical="center"/>
    </xf>
    <xf numFmtId="0" fontId="10" fillId="0" borderId="8" xfId="4544" applyFont="1" applyBorder="1" applyAlignment="1" applyProtection="1">
      <alignment horizontal="center" vertical="center" wrapText="1"/>
      <protection locked="0"/>
    </xf>
    <xf numFmtId="0" fontId="7" fillId="0" borderId="8" xfId="4547" applyFont="1" applyFill="1" applyBorder="1" applyAlignment="1" applyProtection="1">
      <alignment horizontal="center" vertical="center"/>
      <protection locked="0"/>
    </xf>
    <xf numFmtId="174" fontId="44" fillId="0" borderId="8" xfId="4362" applyNumberFormat="1" applyFont="1" applyBorder="1" applyAlignment="1" applyProtection="1">
      <alignment horizontal="center" vertical="center"/>
      <protection locked="0"/>
    </xf>
    <xf numFmtId="0" fontId="45" fillId="0" borderId="8" xfId="3759" applyFont="1" applyFill="1" applyBorder="1" applyAlignment="1">
      <alignment horizontal="center" vertical="center" wrapText="1"/>
    </xf>
    <xf numFmtId="174" fontId="44" fillId="0" borderId="8" xfId="3759" applyNumberFormat="1" applyFont="1" applyFill="1" applyBorder="1" applyAlignment="1">
      <alignment horizontal="center" vertical="center" wrapText="1"/>
    </xf>
    <xf numFmtId="176" fontId="44" fillId="0" borderId="8" xfId="3759" applyNumberFormat="1" applyFont="1" applyFill="1" applyBorder="1" applyAlignment="1">
      <alignment horizontal="center" vertical="center" wrapText="1"/>
    </xf>
    <xf numFmtId="0" fontId="46" fillId="0" borderId="0" xfId="3759" applyFont="1" applyBorder="1"/>
    <xf numFmtId="0" fontId="46" fillId="0" borderId="0" xfId="3759" applyFont="1"/>
    <xf numFmtId="0" fontId="11" fillId="45" borderId="8" xfId="4550" applyFont="1" applyFill="1" applyBorder="1" applyAlignment="1" applyProtection="1">
      <alignment horizontal="center" vertical="center" wrapText="1"/>
      <protection locked="0"/>
    </xf>
    <xf numFmtId="0" fontId="9" fillId="0" borderId="0" xfId="3759" applyFont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49" fillId="0" borderId="0" xfId="3771" applyFont="1"/>
    <xf numFmtId="0" fontId="47" fillId="0" borderId="8" xfId="3771" applyFont="1" applyBorder="1"/>
    <xf numFmtId="0" fontId="51" fillId="0" borderId="8" xfId="3771" applyFont="1" applyBorder="1"/>
    <xf numFmtId="0" fontId="49" fillId="0" borderId="8" xfId="3771" applyFont="1" applyBorder="1" applyAlignment="1">
      <alignment wrapText="1"/>
    </xf>
    <xf numFmtId="0" fontId="50" fillId="0" borderId="8" xfId="3771" applyFont="1" applyBorder="1"/>
    <xf numFmtId="0" fontId="9" fillId="0" borderId="0" xfId="4364" applyFont="1" applyAlignment="1" applyProtection="1">
      <alignment vertical="center"/>
      <protection locked="0"/>
    </xf>
    <xf numFmtId="0" fontId="52" fillId="0" borderId="0" xfId="3771" applyFont="1" applyBorder="1" applyAlignment="1">
      <alignment horizontal="left" wrapText="1"/>
    </xf>
    <xf numFmtId="0" fontId="53" fillId="0" borderId="0" xfId="3771" applyFont="1" applyBorder="1" applyAlignment="1">
      <alignment horizontal="right"/>
    </xf>
    <xf numFmtId="0" fontId="53" fillId="0" borderId="0" xfId="3771" applyFont="1" applyBorder="1"/>
    <xf numFmtId="0" fontId="13" fillId="45" borderId="8" xfId="4362" applyFont="1" applyFill="1" applyBorder="1" applyAlignment="1" applyProtection="1">
      <alignment horizontal="center" vertical="center" wrapText="1"/>
      <protection locked="0"/>
    </xf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0" xfId="0"/>
    <xf numFmtId="49" fontId="13" fillId="44" borderId="8" xfId="4551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551" applyFont="1" applyFill="1" applyBorder="1" applyAlignment="1" applyProtection="1">
      <alignment horizontal="center" vertical="center" wrapText="1"/>
      <protection locked="0"/>
    </xf>
    <xf numFmtId="0" fontId="12" fillId="44" borderId="8" xfId="4551" applyFont="1" applyFill="1" applyBorder="1" applyAlignment="1" applyProtection="1">
      <alignment horizontal="left" vertical="center" wrapText="1"/>
      <protection locked="0"/>
    </xf>
    <xf numFmtId="0" fontId="13" fillId="44" borderId="8" xfId="4552" applyFont="1" applyFill="1" applyBorder="1" applyAlignment="1" applyProtection="1">
      <alignment horizontal="center" vertical="center" wrapText="1"/>
      <protection locked="0"/>
    </xf>
    <xf numFmtId="0" fontId="12" fillId="44" borderId="8" xfId="4551" applyFont="1" applyFill="1" applyBorder="1" applyAlignment="1" applyProtection="1">
      <alignment vertical="center" wrapText="1"/>
      <protection locked="0"/>
    </xf>
    <xf numFmtId="0" fontId="12" fillId="45" borderId="8" xfId="4551" applyFont="1" applyFill="1" applyBorder="1" applyAlignment="1" applyProtection="1">
      <alignment vertical="center" wrapText="1"/>
      <protection locked="0"/>
    </xf>
    <xf numFmtId="49" fontId="13" fillId="45" borderId="8" xfId="4551" applyNumberFormat="1" applyFont="1" applyFill="1" applyBorder="1" applyAlignment="1" applyProtection="1">
      <alignment horizontal="center" vertical="center" wrapText="1"/>
      <protection locked="0"/>
    </xf>
    <xf numFmtId="0" fontId="13" fillId="45" borderId="8" xfId="4551" applyFont="1" applyFill="1" applyBorder="1" applyAlignment="1" applyProtection="1">
      <alignment horizontal="center" vertical="center" wrapText="1"/>
      <protection locked="0"/>
    </xf>
    <xf numFmtId="0" fontId="12" fillId="45" borderId="8" xfId="4551" applyFont="1" applyFill="1" applyBorder="1" applyAlignment="1" applyProtection="1">
      <alignment horizontal="left" vertical="center" wrapText="1"/>
      <protection locked="0"/>
    </xf>
    <xf numFmtId="0" fontId="13" fillId="45" borderId="8" xfId="4552" applyFont="1" applyFill="1" applyBorder="1" applyAlignment="1" applyProtection="1">
      <alignment horizontal="center" vertical="center" wrapText="1"/>
      <protection locked="0"/>
    </xf>
    <xf numFmtId="49" fontId="13" fillId="44" borderId="8" xfId="191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364" applyFont="1" applyAlignment="1" applyProtection="1">
      <alignment horizontal="left"/>
      <protection locked="0"/>
    </xf>
    <xf numFmtId="0" fontId="11" fillId="0" borderId="0" xfId="4542" applyFont="1" applyAlignment="1" applyProtection="1">
      <protection locked="0"/>
    </xf>
    <xf numFmtId="1" fontId="42" fillId="0" borderId="0" xfId="4542" applyNumberFormat="1" applyFont="1" applyAlignment="1" applyProtection="1">
      <protection locked="0"/>
    </xf>
    <xf numFmtId="0" fontId="0" fillId="0" borderId="0" xfId="0" applyAlignment="1"/>
    <xf numFmtId="0" fontId="43" fillId="0" borderId="0" xfId="4364" applyFont="1" applyAlignment="1" applyProtection="1">
      <alignment horizontal="right"/>
      <protection locked="0"/>
    </xf>
    <xf numFmtId="0" fontId="44" fillId="0" borderId="8" xfId="4546" applyFont="1" applyBorder="1" applyAlignment="1" applyProtection="1">
      <alignment horizontal="center" vertical="center" wrapText="1"/>
      <protection locked="0"/>
    </xf>
    <xf numFmtId="0" fontId="10" fillId="0" borderId="8" xfId="4546" applyFont="1" applyBorder="1" applyAlignment="1" applyProtection="1">
      <alignment horizontal="center" vertical="center" wrapText="1"/>
      <protection locked="0"/>
    </xf>
    <xf numFmtId="49" fontId="13" fillId="45" borderId="8" xfId="4553" applyNumberFormat="1" applyFont="1" applyFill="1" applyBorder="1" applyAlignment="1" applyProtection="1">
      <alignment horizontal="center" vertical="center" wrapText="1"/>
      <protection locked="0"/>
    </xf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8" xfId="0" applyBorder="1"/>
    <xf numFmtId="49" fontId="12" fillId="45" borderId="8" xfId="4553" applyNumberFormat="1" applyFont="1" applyFill="1" applyBorder="1" applyAlignment="1" applyProtection="1">
      <alignment horizontal="left" vertical="center" wrapText="1"/>
      <protection locked="0"/>
    </xf>
    <xf numFmtId="49" fontId="13" fillId="45" borderId="8" xfId="4553" applyNumberFormat="1" applyFont="1" applyFill="1" applyBorder="1" applyAlignment="1">
      <alignment horizontal="center" vertical="center" wrapText="1"/>
    </xf>
    <xf numFmtId="0" fontId="13" fillId="45" borderId="8" xfId="4553" applyFont="1" applyFill="1" applyBorder="1" applyAlignment="1" applyProtection="1">
      <alignment horizontal="center" vertical="center" wrapText="1"/>
      <protection locked="0"/>
    </xf>
    <xf numFmtId="0" fontId="12" fillId="45" borderId="8" xfId="4553" applyFont="1" applyFill="1" applyBorder="1" applyAlignment="1" applyProtection="1">
      <alignment vertical="center" wrapText="1"/>
      <protection locked="0"/>
    </xf>
    <xf numFmtId="49" fontId="13" fillId="45" borderId="8" xfId="4549" applyNumberFormat="1" applyFont="1" applyFill="1" applyBorder="1" applyAlignment="1" applyProtection="1">
      <alignment horizontal="center" vertical="center" wrapText="1"/>
      <protection locked="0"/>
    </xf>
    <xf numFmtId="0" fontId="13" fillId="45" borderId="8" xfId="4554" applyFont="1" applyFill="1" applyBorder="1" applyAlignment="1" applyProtection="1">
      <alignment horizontal="center" vertical="center"/>
      <protection locked="0"/>
    </xf>
    <xf numFmtId="0" fontId="12" fillId="45" borderId="8" xfId="4555" applyNumberFormat="1" applyFont="1" applyFill="1" applyBorder="1" applyAlignment="1" applyProtection="1">
      <alignment horizontal="left" vertical="center" wrapText="1"/>
      <protection locked="0"/>
    </xf>
    <xf numFmtId="0" fontId="13" fillId="45" borderId="8" xfId="4553" applyNumberFormat="1" applyFont="1" applyFill="1" applyBorder="1" applyAlignment="1" applyProtection="1">
      <alignment horizontal="center" vertical="center"/>
      <protection locked="0"/>
    </xf>
    <xf numFmtId="49" fontId="13" fillId="45" borderId="8" xfId="1807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4546" applyFont="1" applyBorder="1" applyAlignment="1" applyProtection="1">
      <alignment horizontal="center" vertical="center" wrapText="1"/>
      <protection locked="0"/>
    </xf>
    <xf numFmtId="0" fontId="10" fillId="44" borderId="8" xfId="4546" applyFont="1" applyFill="1" applyBorder="1" applyAlignment="1" applyProtection="1">
      <alignment horizontal="center" vertical="center"/>
      <protection locked="0"/>
    </xf>
    <xf numFmtId="49" fontId="13" fillId="45" borderId="8" xfId="4556" applyNumberFormat="1" applyFont="1" applyFill="1" applyBorder="1" applyAlignment="1" applyProtection="1">
      <alignment horizontal="center" vertical="center" wrapText="1"/>
      <protection locked="0"/>
    </xf>
    <xf numFmtId="49" fontId="12" fillId="45" borderId="8" xfId="3773" applyNumberFormat="1" applyFont="1" applyFill="1" applyBorder="1" applyAlignment="1">
      <alignment horizontal="left" vertical="center" wrapText="1"/>
    </xf>
    <xf numFmtId="49" fontId="12" fillId="45" borderId="8" xfId="4556" applyNumberFormat="1" applyFont="1" applyFill="1" applyBorder="1" applyAlignment="1">
      <alignment horizontal="left" vertical="center" wrapText="1"/>
    </xf>
    <xf numFmtId="0" fontId="12" fillId="45" borderId="8" xfId="4546" applyNumberFormat="1" applyFont="1" applyFill="1" applyBorder="1" applyAlignment="1" applyProtection="1">
      <alignment horizontal="left" vertical="center" wrapText="1"/>
      <protection locked="0"/>
    </xf>
    <xf numFmtId="49" fontId="13" fillId="45" borderId="8" xfId="4557" applyNumberFormat="1" applyFont="1" applyFill="1" applyBorder="1" applyAlignment="1" applyProtection="1">
      <alignment horizontal="center" vertical="center"/>
      <protection locked="0"/>
    </xf>
    <xf numFmtId="0" fontId="13" fillId="45" borderId="8" xfId="1911" applyNumberFormat="1" applyFont="1" applyFill="1" applyBorder="1" applyAlignment="1" applyProtection="1">
      <alignment horizontal="center" vertical="center"/>
      <protection locked="0"/>
    </xf>
    <xf numFmtId="49" fontId="13" fillId="45" borderId="8" xfId="1218" applyNumberFormat="1" applyFont="1" applyFill="1" applyBorder="1" applyAlignment="1" applyProtection="1">
      <alignment horizontal="center" vertical="center"/>
      <protection locked="0"/>
    </xf>
    <xf numFmtId="49" fontId="13" fillId="45" borderId="8" xfId="4548" applyNumberFormat="1" applyFont="1" applyFill="1" applyBorder="1" applyAlignment="1" applyProtection="1">
      <alignment horizontal="center" vertical="center" wrapText="1"/>
      <protection locked="0"/>
    </xf>
    <xf numFmtId="0" fontId="11" fillId="45" borderId="8" xfId="0" applyFont="1" applyFill="1" applyBorder="1" applyAlignment="1">
      <alignment horizontal="center" vertical="center"/>
    </xf>
    <xf numFmtId="176" fontId="54" fillId="45" borderId="8" xfId="4543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4546" applyFont="1" applyBorder="1" applyAlignment="1" applyProtection="1">
      <alignment horizontal="center" vertical="center" wrapText="1"/>
      <protection locked="0"/>
    </xf>
    <xf numFmtId="0" fontId="21" fillId="0" borderId="0" xfId="4546" applyFont="1" applyAlignment="1" applyProtection="1">
      <alignment horizontal="center" vertical="center" wrapText="1"/>
      <protection locked="0"/>
    </xf>
    <xf numFmtId="0" fontId="10" fillId="0" borderId="0" xfId="4545" applyFont="1" applyBorder="1" applyAlignment="1" applyProtection="1">
      <alignment horizontal="center" vertical="center" wrapText="1"/>
      <protection locked="0"/>
    </xf>
    <xf numFmtId="20" fontId="13" fillId="0" borderId="0" xfId="3750" applyNumberFormat="1" applyFont="1" applyFill="1" applyBorder="1" applyAlignment="1">
      <alignment horizontal="center" vertical="center"/>
    </xf>
    <xf numFmtId="174" fontId="13" fillId="0" borderId="0" xfId="4543" applyNumberFormat="1" applyFont="1" applyBorder="1" applyAlignment="1" applyProtection="1">
      <alignment horizontal="center" vertical="center" wrapText="1"/>
      <protection locked="0"/>
    </xf>
    <xf numFmtId="176" fontId="43" fillId="0" borderId="0" xfId="4543" applyNumberFormat="1" applyFont="1" applyBorder="1" applyAlignment="1" applyProtection="1">
      <alignment horizontal="center" vertical="center" wrapText="1"/>
      <protection locked="0"/>
    </xf>
    <xf numFmtId="0" fontId="12" fillId="0" borderId="0" xfId="4545" applyFont="1" applyBorder="1" applyAlignment="1" applyProtection="1">
      <alignment horizontal="center" vertical="center" wrapText="1"/>
      <protection locked="0"/>
    </xf>
    <xf numFmtId="0" fontId="11" fillId="0" borderId="0" xfId="4543" applyFont="1" applyBorder="1" applyAlignment="1" applyProtection="1">
      <alignment horizontal="center" vertical="center" wrapText="1"/>
      <protection locked="0"/>
    </xf>
    <xf numFmtId="1" fontId="14" fillId="0" borderId="0" xfId="4543" applyNumberFormat="1" applyFont="1" applyBorder="1" applyAlignment="1" applyProtection="1">
      <alignment horizontal="center" vertical="center" wrapText="1"/>
      <protection locked="0"/>
    </xf>
    <xf numFmtId="0" fontId="21" fillId="0" borderId="0" xfId="4543" applyFont="1" applyBorder="1" applyAlignment="1" applyProtection="1">
      <alignment horizontal="center" vertical="center" wrapText="1"/>
      <protection locked="0"/>
    </xf>
    <xf numFmtId="0" fontId="13" fillId="44" borderId="8" xfId="4364" applyFont="1" applyFill="1" applyBorder="1" applyAlignment="1" applyProtection="1">
      <alignment horizontal="center" vertical="center" wrapText="1"/>
      <protection locked="0"/>
    </xf>
    <xf numFmtId="0" fontId="37" fillId="0" borderId="0" xfId="4364" applyFont="1" applyAlignment="1" applyProtection="1">
      <alignment horizontal="right"/>
      <protection locked="0"/>
    </xf>
    <xf numFmtId="0" fontId="9" fillId="0" borderId="0" xfId="4546" applyFont="1" applyBorder="1" applyAlignment="1" applyProtection="1">
      <alignment horizontal="center" vertical="center" wrapText="1"/>
      <protection locked="0"/>
    </xf>
    <xf numFmtId="49" fontId="12" fillId="45" borderId="0" xfId="4553" applyNumberFormat="1" applyFont="1" applyFill="1" applyBorder="1" applyAlignment="1" applyProtection="1">
      <alignment horizontal="left" vertical="center" wrapText="1"/>
      <protection locked="0"/>
    </xf>
    <xf numFmtId="49" fontId="13" fillId="45" borderId="0" xfId="4553" applyNumberFormat="1" applyFont="1" applyFill="1" applyBorder="1" applyAlignment="1">
      <alignment horizontal="center" vertical="center" wrapText="1"/>
    </xf>
    <xf numFmtId="0" fontId="13" fillId="45" borderId="0" xfId="4553" applyFont="1" applyFill="1" applyBorder="1" applyAlignment="1" applyProtection="1">
      <alignment horizontal="center" vertical="center" wrapText="1"/>
      <protection locked="0"/>
    </xf>
    <xf numFmtId="49" fontId="12" fillId="45" borderId="0" xfId="1911" applyNumberFormat="1" applyFont="1" applyFill="1" applyBorder="1" applyAlignment="1" applyProtection="1">
      <alignment vertical="center" wrapText="1"/>
      <protection locked="0"/>
    </xf>
    <xf numFmtId="49" fontId="13" fillId="45" borderId="0" xfId="4553" applyNumberFormat="1" applyFont="1" applyFill="1" applyBorder="1" applyAlignment="1" applyProtection="1">
      <alignment horizontal="center" vertical="center" wrapText="1"/>
      <protection locked="0"/>
    </xf>
    <xf numFmtId="0" fontId="13" fillId="45" borderId="0" xfId="4362" applyFont="1" applyFill="1" applyBorder="1" applyAlignment="1" applyProtection="1">
      <alignment horizontal="center" vertical="center"/>
      <protection locked="0"/>
    </xf>
    <xf numFmtId="0" fontId="13" fillId="45" borderId="0" xfId="1510" applyNumberFormat="1" applyFont="1" applyFill="1" applyBorder="1" applyAlignment="1" applyProtection="1">
      <alignment horizontal="center" vertical="center" wrapText="1"/>
      <protection locked="0"/>
    </xf>
    <xf numFmtId="0" fontId="21" fillId="45" borderId="8" xfId="0" applyFont="1" applyFill="1" applyBorder="1" applyAlignment="1">
      <alignment horizontal="center" vertical="center"/>
    </xf>
    <xf numFmtId="174" fontId="12" fillId="0" borderId="8" xfId="4543" applyNumberFormat="1" applyFont="1" applyBorder="1" applyAlignment="1" applyProtection="1">
      <alignment vertical="center" wrapText="1"/>
      <protection locked="0"/>
    </xf>
    <xf numFmtId="0" fontId="9" fillId="0" borderId="8" xfId="0" applyFont="1" applyBorder="1"/>
    <xf numFmtId="49" fontId="13" fillId="45" borderId="8" xfId="1911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202" applyFont="1" applyFill="1" applyAlignment="1">
      <alignment horizontal="center" vertical="center" wrapText="1"/>
    </xf>
    <xf numFmtId="0" fontId="9" fillId="0" borderId="0" xfId="4364" applyFont="1" applyFill="1" applyAlignment="1" applyProtection="1">
      <alignment horizontal="center" vertical="center" wrapText="1"/>
      <protection locked="0"/>
    </xf>
    <xf numFmtId="0" fontId="10" fillId="0" borderId="0" xfId="4364" applyFont="1" applyFill="1" applyAlignment="1" applyProtection="1">
      <alignment horizontal="center" vertical="center" wrapText="1"/>
      <protection locked="0"/>
    </xf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12" fillId="44" borderId="8" xfId="4542" applyFont="1" applyFill="1" applyBorder="1" applyAlignment="1" applyProtection="1">
      <alignment horizontal="center" vertical="center" textRotation="90" wrapText="1"/>
      <protection locked="0"/>
    </xf>
    <xf numFmtId="0" fontId="11" fillId="44" borderId="8" xfId="4542" applyFont="1" applyFill="1" applyBorder="1" applyAlignment="1" applyProtection="1">
      <alignment horizontal="center" vertical="center" textRotation="90" wrapText="1"/>
      <protection locked="0"/>
    </xf>
    <xf numFmtId="0" fontId="3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4542" applyFont="1" applyAlignment="1" applyProtection="1">
      <alignment horizontal="center" vertical="center" wrapText="1"/>
      <protection locked="0"/>
    </xf>
    <xf numFmtId="0" fontId="10" fillId="0" borderId="0" xfId="4364" applyFont="1" applyAlignment="1" applyProtection="1">
      <alignment horizontal="center" vertical="center"/>
      <protection locked="0"/>
    </xf>
    <xf numFmtId="176" fontId="11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21" fillId="44" borderId="8" xfId="4544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 wrapText="1"/>
    </xf>
    <xf numFmtId="0" fontId="21" fillId="0" borderId="0" xfId="4543" applyFont="1" applyAlignment="1" applyProtection="1">
      <alignment horizontal="center"/>
      <protection locked="0"/>
    </xf>
    <xf numFmtId="0" fontId="21" fillId="0" borderId="0" xfId="4542" applyFont="1" applyAlignment="1" applyProtection="1">
      <alignment horizontal="center" vertical="center" wrapText="1"/>
      <protection locked="0"/>
    </xf>
    <xf numFmtId="0" fontId="44" fillId="0" borderId="0" xfId="4364" applyFont="1" applyAlignment="1" applyProtection="1">
      <alignment horizontal="center" vertical="center"/>
      <protection locked="0"/>
    </xf>
    <xf numFmtId="0" fontId="44" fillId="0" borderId="8" xfId="4364" applyFont="1" applyBorder="1" applyAlignment="1" applyProtection="1">
      <alignment horizontal="center" vertical="center"/>
      <protection locked="0"/>
    </xf>
    <xf numFmtId="0" fontId="12" fillId="44" borderId="9" xfId="454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2" fillId="44" borderId="14" xfId="4542" applyFont="1" applyFill="1" applyBorder="1" applyAlignment="1" applyProtection="1">
      <alignment horizontal="center" vertical="center" textRotation="90" wrapText="1"/>
      <protection locked="0"/>
    </xf>
    <xf numFmtId="0" fontId="21" fillId="44" borderId="10" xfId="4544" applyFont="1" applyFill="1" applyBorder="1" applyAlignment="1" applyProtection="1">
      <alignment horizontal="center" vertical="center"/>
      <protection locked="0"/>
    </xf>
    <xf numFmtId="0" fontId="21" fillId="44" borderId="11" xfId="4544" applyFont="1" applyFill="1" applyBorder="1" applyAlignment="1" applyProtection="1">
      <alignment horizontal="center" vertical="center"/>
      <protection locked="0"/>
    </xf>
    <xf numFmtId="0" fontId="21" fillId="44" borderId="12" xfId="4544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2" fillId="44" borderId="13" xfId="4542" applyFont="1" applyFill="1" applyBorder="1" applyAlignment="1" applyProtection="1">
      <alignment horizontal="center" vertical="center" textRotation="90" wrapText="1"/>
      <protection locked="0"/>
    </xf>
    <xf numFmtId="0" fontId="12" fillId="44" borderId="15" xfId="4542" applyFont="1" applyFill="1" applyBorder="1" applyAlignment="1" applyProtection="1">
      <alignment horizontal="center" vertical="center" textRotation="90" wrapText="1"/>
      <protection locked="0"/>
    </xf>
    <xf numFmtId="0" fontId="41" fillId="0" borderId="0" xfId="4542" applyFont="1" applyAlignment="1" applyProtection="1">
      <alignment horizontal="center" vertical="center" wrapText="1"/>
      <protection locked="0"/>
    </xf>
    <xf numFmtId="0" fontId="11" fillId="45" borderId="8" xfId="4550" applyFont="1" applyFill="1" applyBorder="1" applyAlignment="1" applyProtection="1">
      <alignment horizontal="center" vertical="center" wrapText="1"/>
      <protection locked="0"/>
    </xf>
    <xf numFmtId="49" fontId="21" fillId="0" borderId="8" xfId="3759" applyNumberFormat="1" applyFont="1" applyBorder="1" applyAlignment="1">
      <alignment horizontal="center" vertical="center" wrapText="1"/>
    </xf>
    <xf numFmtId="0" fontId="21" fillId="0" borderId="8" xfId="3759" applyFont="1" applyBorder="1" applyAlignment="1">
      <alignment horizontal="center" vertical="center" wrapText="1"/>
    </xf>
    <xf numFmtId="0" fontId="21" fillId="0" borderId="9" xfId="3759" applyFont="1" applyBorder="1" applyAlignment="1">
      <alignment horizontal="center" vertical="center" wrapText="1"/>
    </xf>
    <xf numFmtId="0" fontId="21" fillId="0" borderId="14" xfId="3759" applyFont="1" applyBorder="1" applyAlignment="1">
      <alignment horizontal="center" vertical="center" wrapText="1"/>
    </xf>
    <xf numFmtId="0" fontId="21" fillId="0" borderId="8" xfId="3759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45" borderId="8" xfId="4550" applyFont="1" applyFill="1" applyBorder="1" applyAlignment="1" applyProtection="1">
      <alignment horizontal="center" vertical="center" textRotation="90" wrapText="1"/>
      <protection locked="0"/>
    </xf>
    <xf numFmtId="0" fontId="12" fillId="45" borderId="8" xfId="455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Alignment="1">
      <alignment horizontal="center" vertical="center" wrapText="1"/>
    </xf>
    <xf numFmtId="0" fontId="52" fillId="0" borderId="0" xfId="3771" applyFont="1" applyBorder="1" applyAlignment="1">
      <alignment horizontal="right" wrapText="1"/>
    </xf>
    <xf numFmtId="0" fontId="21" fillId="0" borderId="0" xfId="3771" applyFont="1" applyAlignment="1">
      <alignment horizontal="center" vertical="center" wrapText="1"/>
    </xf>
    <xf numFmtId="0" fontId="47" fillId="0" borderId="0" xfId="3771" applyFont="1" applyAlignment="1">
      <alignment horizontal="center" vertical="center" wrapText="1"/>
    </xf>
    <xf numFmtId="0" fontId="48" fillId="0" borderId="0" xfId="3771" applyFont="1" applyAlignment="1">
      <alignment horizontal="center"/>
    </xf>
  </cellXfs>
  <cellStyles count="4558"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4" xfId="1170"/>
    <cellStyle name="Денежный 10 2 2 5" xfId="1171"/>
    <cellStyle name="Денежный 10 2 2 5 2" xfId="1172"/>
    <cellStyle name="Денежный 10 2 3" xfId="1173"/>
    <cellStyle name="Денежный 10 2 3 10" xfId="1174"/>
    <cellStyle name="Денежный 10 2 3 2" xfId="1175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3" xfId="1180"/>
    <cellStyle name="Денежный 10 2 3 2 2 2 3 2" xfId="1181"/>
    <cellStyle name="Денежный 10 2 3 2 2 2 4" xfId="1182"/>
    <cellStyle name="Денежный 10 2 3 2 2 2 4 2" xfId="1183"/>
    <cellStyle name="Денежный 10 2 3 2 2 2 5" xfId="1184"/>
    <cellStyle name="Денежный 10 2 3 2 2 2 5 2" xfId="1185"/>
    <cellStyle name="Денежный 10 2 3 2 2 2 6" xfId="1186"/>
    <cellStyle name="Денежный 10 2 3 2 2 3" xfId="1187"/>
    <cellStyle name="Денежный 10 2 3 2 2 3 2" xfId="1188"/>
    <cellStyle name="Денежный 10 2 3 2 2 4" xfId="1189"/>
    <cellStyle name="Денежный 10 2 3 2 2 4 2" xfId="1190"/>
    <cellStyle name="Денежный 10 2 3 2 2 5" xfId="1191"/>
    <cellStyle name="Денежный 10 2 3 2 2 5 2" xfId="1192"/>
    <cellStyle name="Денежный 10 2 3 2 2 6" xfId="1193"/>
    <cellStyle name="Денежный 10 2 3 2 2 6 2" xfId="1194"/>
    <cellStyle name="Денежный 10 2 3 2 2 7" xfId="1195"/>
    <cellStyle name="Денежный 10 2 3 2 2 7 2" xfId="1196"/>
    <cellStyle name="Денежный 10 2 3 2 2 8" xfId="1197"/>
    <cellStyle name="Денежный 10 2 3 2 3" xfId="1198"/>
    <cellStyle name="Денежный 10 2 3 2 3 2" xfId="1199"/>
    <cellStyle name="Денежный 10 2 3 2 4" xfId="1200"/>
    <cellStyle name="Денежный 10 2 3 2 4 2" xfId="1201"/>
    <cellStyle name="Денежный 10 2 3 2 5" xfId="1202"/>
    <cellStyle name="Денежный 10 2 3 2 5 2" xfId="1203"/>
    <cellStyle name="Денежный 10 2 3 2 6" xfId="1204"/>
    <cellStyle name="Денежный 10 2 3 2 6 2" xfId="1205"/>
    <cellStyle name="Денежный 10 2 3 2 7" xfId="1206"/>
    <cellStyle name="Денежный 10 2 3 2 7 2" xfId="1207"/>
    <cellStyle name="Денежный 10 2 3 2 8" xfId="1208"/>
    <cellStyle name="Денежный 10 2 3 2 8 2" xfId="1209"/>
    <cellStyle name="Денежный 10 2 3 2 9" xfId="1210"/>
    <cellStyle name="Денежный 10 2 3 3" xfId="1211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4" xfId="1267"/>
    <cellStyle name="Денежный 10 2 3 3 2 4 2" xfId="1268"/>
    <cellStyle name="Денежный 10 2 3 3 2 5" xfId="1269"/>
    <cellStyle name="Денежный 10 2 3 3 2 5 2" xfId="1270"/>
    <cellStyle name="Денежный 10 2 3 3 2 6" xfId="1271"/>
    <cellStyle name="Денежный 10 2 3 3 2 6 2" xfId="1272"/>
    <cellStyle name="Денежный 10 2 3 3 2 7" xfId="1273"/>
    <cellStyle name="Денежный 10 2 3 3 2 7 2" xfId="1274"/>
    <cellStyle name="Денежный 10 2 3 3 2 8" xfId="1275"/>
    <cellStyle name="Денежный 10 2 3 3 3" xfId="1276"/>
    <cellStyle name="Денежный 10 2 3 3 3 2" xfId="1277"/>
    <cellStyle name="Денежный 10 2 3 3 4" xfId="1278"/>
    <cellStyle name="Денежный 10 2 3 3 4 2" xfId="1279"/>
    <cellStyle name="Денежный 10 2 3 3 5" xfId="1280"/>
    <cellStyle name="Денежный 10 2 3 3 5 2" xfId="1281"/>
    <cellStyle name="Денежный 10 2 3 3 6" xfId="1282"/>
    <cellStyle name="Денежный 10 2 3 3 6 2" xfId="1283"/>
    <cellStyle name="Денежный 10 2 3 3 7" xfId="1284"/>
    <cellStyle name="Денежный 10 2 3 3 7 2" xfId="1285"/>
    <cellStyle name="Денежный 10 2 3 3 8" xfId="1286"/>
    <cellStyle name="Денежный 10 2 3 3 8 2" xfId="1287"/>
    <cellStyle name="Денежный 10 2 3 3 9" xfId="1288"/>
    <cellStyle name="Денежный 10 2 3 4" xfId="1289"/>
    <cellStyle name="Денежный 10 2 3 4 2" xfId="1290"/>
    <cellStyle name="Денежный 10 2 3 5" xfId="1291"/>
    <cellStyle name="Денежный 10 2 3 5 2" xfId="1292"/>
    <cellStyle name="Денежный 10 2 3 5 2 2" xfId="1293"/>
    <cellStyle name="Денежный 10 2 3 5 3" xfId="1294"/>
    <cellStyle name="Денежный 10 2 3 6" xfId="1295"/>
    <cellStyle name="Денежный 10 2 3 6 2" xfId="1296"/>
    <cellStyle name="Денежный 10 2 3 7" xfId="1297"/>
    <cellStyle name="Денежный 10 2 3 7 2" xfId="1298"/>
    <cellStyle name="Денежный 10 2 3 8" xfId="1299"/>
    <cellStyle name="Денежный 10 2 3 8 2" xfId="1300"/>
    <cellStyle name="Денежный 10 2 3 9" xfId="1301"/>
    <cellStyle name="Денежный 10 2 3 9 2" xfId="1302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3" xfId="1308"/>
    <cellStyle name="Денежный 10 2 4 2 2 3 2" xfId="1309"/>
    <cellStyle name="Денежный 10 2 4 2 2 4" xfId="1310"/>
    <cellStyle name="Денежный 10 2 4 2 2 4 2" xfId="1311"/>
    <cellStyle name="Денежный 10 2 4 2 2 5" xfId="1312"/>
    <cellStyle name="Денежный 10 2 4 2 3" xfId="1313"/>
    <cellStyle name="Денежный 10 2 4 2 3 2" xfId="1314"/>
    <cellStyle name="Денежный 10 2 4 2 4" xfId="1315"/>
    <cellStyle name="Денежный 10 2 4 2 4 2" xfId="1316"/>
    <cellStyle name="Денежный 10 2 4 2 5" xfId="1317"/>
    <cellStyle name="Денежный 10 2 4 2 5 2" xfId="1318"/>
    <cellStyle name="Денежный 10 2 4 2 6" xfId="1319"/>
    <cellStyle name="Денежный 10 2 4 2 6 2" xfId="1320"/>
    <cellStyle name="Денежный 10 2 4 2 7" xfId="1321"/>
    <cellStyle name="Денежный 10 2 4 2 7 2" xfId="1322"/>
    <cellStyle name="Денежный 10 2 4 2 8" xfId="1323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3" xfId="1328"/>
    <cellStyle name="Денежный 10 2 4 3 2 3 2" xfId="1329"/>
    <cellStyle name="Денежный 10 2 4 3 2 4" xfId="1330"/>
    <cellStyle name="Денежный 10 2 4 3 2 4 2" xfId="1331"/>
    <cellStyle name="Денежный 10 2 4 3 2 5" xfId="1332"/>
    <cellStyle name="Денежный 10 2 4 3 3" xfId="1333"/>
    <cellStyle name="Денежный 10 2 4 3 3 2" xfId="1334"/>
    <cellStyle name="Денежный 10 2 4 3 4" xfId="1335"/>
    <cellStyle name="Денежный 10 2 4 3 4 2" xfId="1336"/>
    <cellStyle name="Денежный 10 2 4 3 5" xfId="1337"/>
    <cellStyle name="Денежный 10 2 4 3 5 2" xfId="1338"/>
    <cellStyle name="Денежный 10 2 4 3 6" xfId="1339"/>
    <cellStyle name="Денежный 10 2 4 3 6 2" xfId="1340"/>
    <cellStyle name="Денежный 10 2 4 3 7" xfId="1341"/>
    <cellStyle name="Денежный 10 2 4 3 7 2" xfId="1342"/>
    <cellStyle name="Денежный 10 2 4 3 8" xfId="1343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3" xfId="1348"/>
    <cellStyle name="Денежный 10 2 4 4 2 3 2" xfId="1349"/>
    <cellStyle name="Денежный 10 2 4 4 2 4" xfId="1350"/>
    <cellStyle name="Денежный 10 2 4 4 2 4 2" xfId="1351"/>
    <cellStyle name="Денежный 10 2 4 4 2 5" xfId="1352"/>
    <cellStyle name="Денежный 10 2 4 4 3" xfId="1353"/>
    <cellStyle name="Денежный 10 2 4 4 3 2" xfId="1354"/>
    <cellStyle name="Денежный 10 2 4 4 4" xfId="1355"/>
    <cellStyle name="Денежный 10 2 4 4 4 2" xfId="1356"/>
    <cellStyle name="Денежный 10 2 4 4 5" xfId="1357"/>
    <cellStyle name="Денежный 10 2 4 4 5 2" xfId="1358"/>
    <cellStyle name="Денежный 10 2 4 4 6" xfId="1359"/>
    <cellStyle name="Денежный 10 2 4 4 6 2" xfId="1360"/>
    <cellStyle name="Денежный 10 2 4 4 7" xfId="1361"/>
    <cellStyle name="Денежный 10 2 4 4 7 2" xfId="1362"/>
    <cellStyle name="Денежный 10 2 4 4 8" xfId="1363"/>
    <cellStyle name="Денежный 10 2 4 5" xfId="1364"/>
    <cellStyle name="Денежный 10 2 4 5 2" xfId="1365"/>
    <cellStyle name="Денежный 10 2 4 5 2 2" xfId="1366"/>
    <cellStyle name="Денежный 10 2 4 5 3" xfId="1367"/>
    <cellStyle name="Денежный 10 2 4 5 3 2" xfId="1368"/>
    <cellStyle name="Денежный 10 2 4 5 4" xfId="1369"/>
    <cellStyle name="Денежный 10 2 4 6" xfId="1370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3" xfId="1375"/>
    <cellStyle name="Денежный 10 2 5 3 2" xfId="1376"/>
    <cellStyle name="Денежный 10 2 5 4" xfId="1377"/>
    <cellStyle name="Денежный 10 2 5 4 2" xfId="1378"/>
    <cellStyle name="Денежный 10 2 5 5" xfId="1379"/>
    <cellStyle name="Денежный 10 2 5 5 2" xfId="1380"/>
    <cellStyle name="Денежный 10 2 5 6" xfId="1381"/>
    <cellStyle name="Денежный 10 2 5 6 2" xfId="1382"/>
    <cellStyle name="Денежный 10 2 5 7" xfId="1383"/>
    <cellStyle name="Денежный 10 2 5 7 2" xfId="1384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3" xfId="1389"/>
    <cellStyle name="Денежный 10 2 6 2 3 2" xfId="1390"/>
    <cellStyle name="Денежный 10 2 6 2 4" xfId="1391"/>
    <cellStyle name="Денежный 10 2 6 2 4 2" xfId="1392"/>
    <cellStyle name="Денежный 10 2 6 2 5" xfId="1393"/>
    <cellStyle name="Денежный 10 2 6 3" xfId="1394"/>
    <cellStyle name="Денежный 10 2 6 3 2" xfId="1395"/>
    <cellStyle name="Денежный 10 2 6 4" xfId="1396"/>
    <cellStyle name="Денежный 10 2 6 4 2" xfId="1397"/>
    <cellStyle name="Денежный 10 2 6 5" xfId="1398"/>
    <cellStyle name="Денежный 10 2 6 5 2" xfId="1399"/>
    <cellStyle name="Денежный 10 2 6 6" xfId="1400"/>
    <cellStyle name="Денежный 10 2 6 6 2" xfId="1401"/>
    <cellStyle name="Денежный 10 2 6 7" xfId="1402"/>
    <cellStyle name="Денежный 10 2 6 7 2" xfId="1403"/>
    <cellStyle name="Денежный 10 2 6 8" xfId="1404"/>
    <cellStyle name="Денежный 10 2 7" xfId="1405"/>
    <cellStyle name="Денежный 10 2 7 2" xfId="1406"/>
    <cellStyle name="Денежный 10 2 7 2 2" xfId="1407"/>
    <cellStyle name="Денежный 10 2 7 3" xfId="1408"/>
    <cellStyle name="Денежный 10 2 7 3 2" xfId="1409"/>
    <cellStyle name="Денежный 10 2 7 4" xfId="1410"/>
    <cellStyle name="Денежный 10 2 7 4 2" xfId="1411"/>
    <cellStyle name="Денежный 10 2 7 5" xfId="1412"/>
    <cellStyle name="Денежный 10 2 7 5 2" xfId="1413"/>
    <cellStyle name="Денежный 10 2 7 6" xfId="1414"/>
    <cellStyle name="Денежный 10 2 7 6 2" xfId="1415"/>
    <cellStyle name="Денежный 10 2 7 7" xfId="1416"/>
    <cellStyle name="Денежный 10 2 7 7 2" xfId="1417"/>
    <cellStyle name="Денежный 10 2 7 8" xfId="1418"/>
    <cellStyle name="Денежный 10 2 8" xfId="1419"/>
    <cellStyle name="Денежный 10 3" xfId="1420"/>
    <cellStyle name="Денежный 10 3 10" xfId="1421"/>
    <cellStyle name="Денежный 10 3 2" xfId="1422"/>
    <cellStyle name="Денежный 10 3 2 2" xfId="1423"/>
    <cellStyle name="Денежный 10 3 2 3" xfId="1424"/>
    <cellStyle name="Денежный 10 3 2 4" xfId="1425"/>
    <cellStyle name="Денежный 10 3 2 5" xfId="1426"/>
    <cellStyle name="Денежный 10 3 2 6" xfId="1427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3" xfId="1432"/>
    <cellStyle name="Денежный 10 3 3 2 3 2" xfId="1433"/>
    <cellStyle name="Денежный 10 3 3 2 4" xfId="1434"/>
    <cellStyle name="Денежный 10 3 3 2 4 2" xfId="1435"/>
    <cellStyle name="Денежный 10 3 3 2 5" xfId="1436"/>
    <cellStyle name="Денежный 10 3 3 3" xfId="1437"/>
    <cellStyle name="Денежный 10 3 3 3 2" xfId="1438"/>
    <cellStyle name="Денежный 10 3 3 4" xfId="1439"/>
    <cellStyle name="Денежный 10 3 3 4 2" xfId="1440"/>
    <cellStyle name="Денежный 10 3 3 5" xfId="1441"/>
    <cellStyle name="Денежный 10 3 3 5 2" xfId="1442"/>
    <cellStyle name="Денежный 10 3 3 6" xfId="1443"/>
    <cellStyle name="Денежный 10 3 3 6 2" xfId="1444"/>
    <cellStyle name="Денежный 10 3 3 7" xfId="1445"/>
    <cellStyle name="Денежный 10 3 3 7 2" xfId="1446"/>
    <cellStyle name="Денежный 10 3 3 8" xfId="1447"/>
    <cellStyle name="Денежный 10 3 4" xfId="1448"/>
    <cellStyle name="Денежный 10 3 4 2" xfId="1449"/>
    <cellStyle name="Денежный 10 3 4 2 2" xfId="1450"/>
    <cellStyle name="Денежный 10 3 4 3" xfId="1451"/>
    <cellStyle name="Денежный 10 3 4 3 2" xfId="1452"/>
    <cellStyle name="Денежный 10 3 4 4" xfId="1453"/>
    <cellStyle name="Денежный 10 3 4 4 2" xfId="1454"/>
    <cellStyle name="Денежный 10 3 4 5" xfId="1455"/>
    <cellStyle name="Денежный 10 3 5" xfId="1456"/>
    <cellStyle name="Денежный 10 3 5 2" xfId="1457"/>
    <cellStyle name="Денежный 10 3 6" xfId="1458"/>
    <cellStyle name="Денежный 10 3 6 2" xfId="1459"/>
    <cellStyle name="Денежный 10 3 7" xfId="1460"/>
    <cellStyle name="Денежный 10 3 7 2" xfId="1461"/>
    <cellStyle name="Денежный 10 3 8" xfId="1462"/>
    <cellStyle name="Денежный 10 3 8 2" xfId="1463"/>
    <cellStyle name="Денежный 10 3 9" xfId="1464"/>
    <cellStyle name="Денежный 10 3 9 2" xfId="1465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3" xfId="1472"/>
    <cellStyle name="Денежный 10 4 3 2 3 2" xfId="1473"/>
    <cellStyle name="Денежный 10 4 3 2 4" xfId="1474"/>
    <cellStyle name="Денежный 10 4 3 2 4 2" xfId="1475"/>
    <cellStyle name="Денежный 10 4 3 2 5" xfId="1476"/>
    <cellStyle name="Денежный 10 4 3 3" xfId="1477"/>
    <cellStyle name="Денежный 10 4 3 3 2" xfId="1478"/>
    <cellStyle name="Денежный 10 4 3 4" xfId="1479"/>
    <cellStyle name="Денежный 10 4 3 4 2" xfId="1480"/>
    <cellStyle name="Денежный 10 4 3 5" xfId="1481"/>
    <cellStyle name="Денежный 10 4 3 5 2" xfId="1482"/>
    <cellStyle name="Денежный 10 4 3 6" xfId="1483"/>
    <cellStyle name="Денежный 10 4 3 6 2" xfId="1484"/>
    <cellStyle name="Денежный 10 4 3 7" xfId="1485"/>
    <cellStyle name="Денежный 10 4 3 7 2" xfId="1486"/>
    <cellStyle name="Денежный 10 4 3 8" xfId="1487"/>
    <cellStyle name="Денежный 10 5" xfId="1488"/>
    <cellStyle name="Денежный 10 5 2" xfId="1489"/>
    <cellStyle name="Денежный 10 5 2 2" xfId="1490"/>
    <cellStyle name="Денежный 10 5 3" xfId="1491"/>
    <cellStyle name="Денежный 10 6" xfId="1492"/>
    <cellStyle name="Денежный 10 6 2" xfId="1493"/>
    <cellStyle name="Денежный 10 7" xfId="1494"/>
    <cellStyle name="Денежный 10 7 2" xfId="1495"/>
    <cellStyle name="Денежный 10 8" xfId="1496"/>
    <cellStyle name="Денежный 10 8 2" xfId="1497"/>
    <cellStyle name="Денежный 10 9" xfId="1498"/>
    <cellStyle name="Денежный 10 9 2" xfId="1499"/>
    <cellStyle name="Денежный 100" xfId="1500"/>
    <cellStyle name="Денежный 100 2" xfId="1501"/>
    <cellStyle name="Денежный 100 3" xfId="1502"/>
    <cellStyle name="Денежный 11" xfId="1503"/>
    <cellStyle name="Денежный 11 10" xfId="1504"/>
    <cellStyle name="Денежный 11 10 2" xfId="1505"/>
    <cellStyle name="Денежный 11 10 3" xfId="1506"/>
    <cellStyle name="Денежный 11 10 4" xfId="1507"/>
    <cellStyle name="Денежный 11 10 5" xfId="1508"/>
    <cellStyle name="Денежный 11 10 6" xfId="1509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3" xfId="1526"/>
    <cellStyle name="Денежный 11 2 2 2 4" xfId="1527"/>
    <cellStyle name="Денежный 11 2 2 2 5" xfId="1528"/>
    <cellStyle name="Денежный 11 2 2 2 6" xfId="1529"/>
    <cellStyle name="Денежный 11 2 2 3" xfId="1530"/>
    <cellStyle name="Денежный 11 2 2 4" xfId="1531"/>
    <cellStyle name="Денежный 11 2 2 5" xfId="1532"/>
    <cellStyle name="Денежный 11 2 2 6" xfId="1533"/>
    <cellStyle name="Денежный 11 2 2 7" xfId="1534"/>
    <cellStyle name="Денежный 11 2 2 8" xfId="1535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3" xfId="1905"/>
    <cellStyle name="Денежный 19 3 2" xfId="1906"/>
    <cellStyle name="Денежный 19 4" xfId="1907"/>
    <cellStyle name="Денежный 19 5" xfId="1908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3" xfId="1914"/>
    <cellStyle name="Денежный 2 10 2 10 4" xfId="1915"/>
    <cellStyle name="Денежный 2 10 2 10 5" xfId="1916"/>
    <cellStyle name="Денежный 2 10 2 10 6" xfId="1917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3" xfId="1923"/>
    <cellStyle name="Денежный 2 10 2 13 4" xfId="1924"/>
    <cellStyle name="Денежный 2 10 2 13 5" xfId="1925"/>
    <cellStyle name="Денежный 2 10 2 13 6" xfId="1926"/>
    <cellStyle name="Денежный 2 10 2 14" xfId="1927"/>
    <cellStyle name="Денежный 2 10 2 15" xfId="1928"/>
    <cellStyle name="Денежный 2 10 2 15 2" xfId="1929"/>
    <cellStyle name="Денежный 2 10 2 16" xfId="1930"/>
    <cellStyle name="Денежный 2 10 2 17" xfId="1931"/>
    <cellStyle name="Денежный 2 10 2 18" xfId="1932"/>
    <cellStyle name="Денежный 2 10 2 2" xfId="1933"/>
    <cellStyle name="Денежный 2 10 2 2 2" xfId="1934"/>
    <cellStyle name="Денежный 2 10 2 2 2 2" xfId="1935"/>
    <cellStyle name="Денежный 2 10 2 2 2 3" xfId="1936"/>
    <cellStyle name="Денежный 2 10 2 2 2 4" xfId="1937"/>
    <cellStyle name="Денежный 2 10 2 2 2 5" xfId="1938"/>
    <cellStyle name="Денежный 2 10 2 2 2 6" xfId="1939"/>
    <cellStyle name="Денежный 2 10 2 2 3" xfId="1940"/>
    <cellStyle name="Денежный 2 10 2 2 4" xfId="1941"/>
    <cellStyle name="Денежный 2 10 2 3" xfId="1942"/>
    <cellStyle name="Денежный 2 10 2 3 2" xfId="1943"/>
    <cellStyle name="Денежный 2 10 2 3 3" xfId="1944"/>
    <cellStyle name="Денежный 2 10 2 3 4" xfId="1945"/>
    <cellStyle name="Денежный 2 10 2 3 5" xfId="1946"/>
    <cellStyle name="Денежный 2 10 2 3 6" xfId="1947"/>
    <cellStyle name="Денежный 2 10 2 4" xfId="1948"/>
    <cellStyle name="Денежный 2 10 2 4 2" xfId="1949"/>
    <cellStyle name="Денежный 2 10 2 4 3" xfId="1950"/>
    <cellStyle name="Денежный 2 10 2 4 4" xfId="1951"/>
    <cellStyle name="Денежный 2 10 2 4 5" xfId="1952"/>
    <cellStyle name="Денежный 2 10 2 4 6" xfId="1953"/>
    <cellStyle name="Денежный 2 10 2 5" xfId="1954"/>
    <cellStyle name="Денежный 2 10 2 5 2" xfId="1955"/>
    <cellStyle name="Денежный 2 10 2 5 3" xfId="1956"/>
    <cellStyle name="Денежный 2 10 2 5 4" xfId="1957"/>
    <cellStyle name="Денежный 2 10 2 5 5" xfId="1958"/>
    <cellStyle name="Денежный 2 10 2 5 6" xfId="1959"/>
    <cellStyle name="Денежный 2 10 2 6" xfId="1960"/>
    <cellStyle name="Денежный 2 10 2 6 2" xfId="1961"/>
    <cellStyle name="Денежный 2 10 2 6 3" xfId="1962"/>
    <cellStyle name="Денежный 2 10 2 6 4" xfId="1963"/>
    <cellStyle name="Денежный 2 10 2 6 5" xfId="1964"/>
    <cellStyle name="Денежный 2 10 2 6 6" xfId="1965"/>
    <cellStyle name="Денежный 2 10 2 7" xfId="1966"/>
    <cellStyle name="Денежный 2 10 2 7 2" xfId="1967"/>
    <cellStyle name="Денежный 2 10 2 7 3" xfId="1968"/>
    <cellStyle name="Денежный 2 10 2 7 4" xfId="1969"/>
    <cellStyle name="Денежный 2 10 2 7 5" xfId="1970"/>
    <cellStyle name="Денежный 2 10 2 7 6" xfId="1971"/>
    <cellStyle name="Денежный 2 10 2 8" xfId="1972"/>
    <cellStyle name="Денежный 2 10 2 8 2" xfId="1973"/>
    <cellStyle name="Денежный 2 10 2 8 3" xfId="1974"/>
    <cellStyle name="Денежный 2 10 2 8 4" xfId="1975"/>
    <cellStyle name="Денежный 2 10 2 8 5" xfId="1976"/>
    <cellStyle name="Денежный 2 10 2 8 6" xfId="1977"/>
    <cellStyle name="Денежный 2 10 2 9" xfId="1978"/>
    <cellStyle name="Денежный 2 10 2 9 2" xfId="1979"/>
    <cellStyle name="Денежный 2 10 2 9 3" xfId="1980"/>
    <cellStyle name="Денежный 2 10 2 9 4" xfId="1981"/>
    <cellStyle name="Денежный 2 10 2 9 5" xfId="1982"/>
    <cellStyle name="Денежный 2 10 2 9 6" xfId="1983"/>
    <cellStyle name="Денежный 2 10 3" xfId="1984"/>
    <cellStyle name="Денежный 2 10 4" xfId="1985"/>
    <cellStyle name="Денежный 2 10 5" xfId="1986"/>
    <cellStyle name="Денежный 2 10 6" xfId="1987"/>
    <cellStyle name="Денежный 2 10 7" xfId="1988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3" xfId="1993"/>
    <cellStyle name="Денежный 2 11 2 2 4" xfId="1994"/>
    <cellStyle name="Денежный 2 11 2 2 5" xfId="1995"/>
    <cellStyle name="Денежный 2 11 2 2 6" xfId="1996"/>
    <cellStyle name="Денежный 2 11 2 3" xfId="1997"/>
    <cellStyle name="Денежный 2 11 2 3 2" xfId="1998"/>
    <cellStyle name="Денежный 2 11 2 3 3" xfId="1999"/>
    <cellStyle name="Денежный 2 11 2 3 4" xfId="2000"/>
    <cellStyle name="Денежный 2 11 2 3 5" xfId="2001"/>
    <cellStyle name="Денежный 2 11 2 3 6" xfId="2002"/>
    <cellStyle name="Денежный 2 11 2 4" xfId="2003"/>
    <cellStyle name="Денежный 2 11 2 5" xfId="2004"/>
    <cellStyle name="Денежный 2 11 2 6" xfId="2005"/>
    <cellStyle name="Денежный 2 11 2 7" xfId="2006"/>
    <cellStyle name="Денежный 2 11 2 8" xfId="2007"/>
    <cellStyle name="Денежный 2 11 3" xfId="2008"/>
    <cellStyle name="Денежный 2 11 4" xfId="2009"/>
    <cellStyle name="Денежный 2 11 4 2" xfId="2010"/>
    <cellStyle name="Денежный 2 11 5" xfId="2011"/>
    <cellStyle name="Денежный 2 11 6" xfId="2012"/>
    <cellStyle name="Денежный 2 11 7" xfId="2013"/>
    <cellStyle name="Денежный 2 11 8" xfId="2014"/>
    <cellStyle name="Денежный 2 12" xfId="2015"/>
    <cellStyle name="Денежный 2 12 2" xfId="2016"/>
    <cellStyle name="Денежный 2 12 3" xfId="2017"/>
    <cellStyle name="Денежный 2 12 4" xfId="2018"/>
    <cellStyle name="Денежный 2 12 5" xfId="2019"/>
    <cellStyle name="Денежный 2 12 6" xfId="2020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5" xfId="2025"/>
    <cellStyle name="Денежный 2 13 6" xfId="2026"/>
    <cellStyle name="Денежный 2 13 7" xfId="2027"/>
    <cellStyle name="Денежный 2 13 8" xfId="2028"/>
    <cellStyle name="Денежный 2 14" xfId="2029"/>
    <cellStyle name="Денежный 2 14 2" xfId="2030"/>
    <cellStyle name="Денежный 2 14 3" xfId="2031"/>
    <cellStyle name="Денежный 2 15" xfId="2032"/>
    <cellStyle name="Денежный 2 15 2" xfId="2033"/>
    <cellStyle name="Денежный 2 15 3" xfId="2034"/>
    <cellStyle name="Денежный 2 15 3 2" xfId="2035"/>
    <cellStyle name="Денежный 2 15 4" xfId="2036"/>
    <cellStyle name="Денежный 2 15 5" xfId="2037"/>
    <cellStyle name="Денежный 2 15 6" xfId="2038"/>
    <cellStyle name="Денежный 2 16" xfId="2039"/>
    <cellStyle name="Денежный 2 16 2" xfId="2040"/>
    <cellStyle name="Денежный 2 16 3" xfId="2041"/>
    <cellStyle name="Денежный 2 16 4" xfId="2042"/>
    <cellStyle name="Денежный 2 16 5" xfId="2043"/>
    <cellStyle name="Денежный 2 16 6" xfId="2044"/>
    <cellStyle name="Денежный 2 17" xfId="2045"/>
    <cellStyle name="Денежный 2 17 2" xfId="2046"/>
    <cellStyle name="Денежный 2 17 3" xfId="2047"/>
    <cellStyle name="Денежный 2 17 4" xfId="2048"/>
    <cellStyle name="Денежный 2 17 5" xfId="2049"/>
    <cellStyle name="Денежный 2 17 6" xfId="2050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3" xfId="2056"/>
    <cellStyle name="Денежный 2 2 10 4" xfId="2057"/>
    <cellStyle name="Денежный 2 2 10 5" xfId="2058"/>
    <cellStyle name="Денежный 2 2 10 6" xfId="2059"/>
    <cellStyle name="Денежный 2 2 11" xfId="2060"/>
    <cellStyle name="Денежный 2 2 11 2" xfId="2061"/>
    <cellStyle name="Денежный 2 2 11 3" xfId="2062"/>
    <cellStyle name="Денежный 2 2 11 4" xfId="2063"/>
    <cellStyle name="Денежный 2 2 11 5" xfId="2064"/>
    <cellStyle name="Денежный 2 2 11 6" xfId="2065"/>
    <cellStyle name="Денежный 2 2 12" xfId="2066"/>
    <cellStyle name="Денежный 2 2 12 2" xfId="2067"/>
    <cellStyle name="Денежный 2 2 12 3" xfId="2068"/>
    <cellStyle name="Денежный 2 2 12 4" xfId="2069"/>
    <cellStyle name="Денежный 2 2 12 5" xfId="2070"/>
    <cellStyle name="Денежный 2 2 12 6" xfId="2071"/>
    <cellStyle name="Денежный 2 2 13" xfId="2072"/>
    <cellStyle name="Денежный 2 2 14" xfId="2073"/>
    <cellStyle name="Денежный 2 2 15" xfId="2074"/>
    <cellStyle name="Денежный 2 2 16" xfId="2075"/>
    <cellStyle name="Денежный 2 2 17" xfId="2076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3" xfId="2086"/>
    <cellStyle name="Денежный 2 2 2 3 4" xfId="2087"/>
    <cellStyle name="Денежный 2 2 2 3 5" xfId="2088"/>
    <cellStyle name="Денежный 2 2 2 3 6" xfId="2089"/>
    <cellStyle name="Денежный 2 2 2 4" xfId="2090"/>
    <cellStyle name="Денежный 2 2 2 4 2" xfId="2091"/>
    <cellStyle name="Денежный 2 2 2 4 3" xfId="2092"/>
    <cellStyle name="Денежный 2 2 2 4 4" xfId="2093"/>
    <cellStyle name="Денежный 2 2 2 4 5" xfId="2094"/>
    <cellStyle name="Денежный 2 2 2 4 6" xfId="2095"/>
    <cellStyle name="Денежный 2 2 2 4 7" xfId="2096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3" xfId="2104"/>
    <cellStyle name="Денежный 2 2 3 3 2" xfId="2105"/>
    <cellStyle name="Денежный 2 2 3 3 3" xfId="2106"/>
    <cellStyle name="Денежный 2 2 3 4" xfId="2107"/>
    <cellStyle name="Денежный 2 2 3 5" xfId="2108"/>
    <cellStyle name="Денежный 2 2 3 6" xfId="2109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3" xfId="2114"/>
    <cellStyle name="Денежный 2 2 5 2 4" xfId="2115"/>
    <cellStyle name="Денежный 2 2 5 2 5" xfId="2116"/>
    <cellStyle name="Денежный 2 2 5 2 6" xfId="2117"/>
    <cellStyle name="Денежный 2 2 6" xfId="2118"/>
    <cellStyle name="Денежный 2 2 6 2" xfId="2119"/>
    <cellStyle name="Денежный 2 2 6 3" xfId="2120"/>
    <cellStyle name="Денежный 2 2 6 4" xfId="2121"/>
    <cellStyle name="Денежный 2 2 6 5" xfId="2122"/>
    <cellStyle name="Денежный 2 2 6 6" xfId="2123"/>
    <cellStyle name="Денежный 2 2 7" xfId="2124"/>
    <cellStyle name="Денежный 2 2 7 2" xfId="2125"/>
    <cellStyle name="Денежный 2 2 7 3" xfId="2126"/>
    <cellStyle name="Денежный 2 2 7 4" xfId="2127"/>
    <cellStyle name="Денежный 2 2 7 5" xfId="2128"/>
    <cellStyle name="Денежный 2 2 7 6" xfId="2129"/>
    <cellStyle name="Денежный 2 2 8" xfId="2130"/>
    <cellStyle name="Денежный 2 2 8 2" xfId="2131"/>
    <cellStyle name="Денежный 2 2 8 3" xfId="2132"/>
    <cellStyle name="Денежный 2 2 8 4" xfId="2133"/>
    <cellStyle name="Денежный 2 2 8 5" xfId="2134"/>
    <cellStyle name="Денежный 2 2 8 6" xfId="2135"/>
    <cellStyle name="Денежный 2 2 9" xfId="2136"/>
    <cellStyle name="Денежный 2 2 9 2" xfId="2137"/>
    <cellStyle name="Денежный 2 2 9 3" xfId="2138"/>
    <cellStyle name="Денежный 2 2 9 4" xfId="2139"/>
    <cellStyle name="Денежный 2 2 9 5" xfId="2140"/>
    <cellStyle name="Денежный 2 2 9 6" xfId="2141"/>
    <cellStyle name="Денежный 2 20" xfId="2142"/>
    <cellStyle name="Денежный 2 21" xfId="2143"/>
    <cellStyle name="Денежный 2 21 2" xfId="2144"/>
    <cellStyle name="Денежный 2 21 3" xfId="2145"/>
    <cellStyle name="Денежный 2 21 4" xfId="2146"/>
    <cellStyle name="Денежный 2 21 5" xfId="2147"/>
    <cellStyle name="Денежный 2 21 6" xfId="2148"/>
    <cellStyle name="Денежный 2 22" xfId="2149"/>
    <cellStyle name="Денежный 2 22 2" xfId="2150"/>
    <cellStyle name="Денежный 2 22 3" xfId="2151"/>
    <cellStyle name="Денежный 2 22 4" xfId="2152"/>
    <cellStyle name="Денежный 2 22 5" xfId="2153"/>
    <cellStyle name="Денежный 2 22 6" xfId="2154"/>
    <cellStyle name="Денежный 2 23" xfId="2155"/>
    <cellStyle name="Денежный 2 23 2" xfId="2156"/>
    <cellStyle name="Денежный 2 23 3" xfId="2157"/>
    <cellStyle name="Денежный 2 23 4" xfId="2158"/>
    <cellStyle name="Денежный 2 23 5" xfId="2159"/>
    <cellStyle name="Денежный 2 23 6" xfId="2160"/>
    <cellStyle name="Денежный 2 24" xfId="2161"/>
    <cellStyle name="Денежный 2 24 2" xfId="2162"/>
    <cellStyle name="Денежный 2 24 3" xfId="2163"/>
    <cellStyle name="Денежный 2 24 4" xfId="2164"/>
    <cellStyle name="Денежный 2 24 5" xfId="2165"/>
    <cellStyle name="Денежный 2 24 6" xfId="2166"/>
    <cellStyle name="Денежный 2 24 7" xfId="2167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3" xfId="2173"/>
    <cellStyle name="Денежный 2 28 4" xfId="2174"/>
    <cellStyle name="Денежный 2 28 5" xfId="2175"/>
    <cellStyle name="Денежный 2 28 6" xfId="2176"/>
    <cellStyle name="Денежный 2 29" xfId="2177"/>
    <cellStyle name="Денежный 2 29 2" xfId="2178"/>
    <cellStyle name="Денежный 2 29 3" xfId="2179"/>
    <cellStyle name="Денежный 2 29 3 2" xfId="2180"/>
    <cellStyle name="Денежный 2 29 4" xfId="2181"/>
    <cellStyle name="Денежный 2 29 5" xfId="2182"/>
    <cellStyle name="Денежный 2 29 6" xfId="2183"/>
    <cellStyle name="Денежный 2 3" xfId="2184"/>
    <cellStyle name="Денежный 2 3 10" xfId="2185"/>
    <cellStyle name="Денежный 2 3 11" xfId="2186"/>
    <cellStyle name="Денежный 2 3 12" xfId="2187"/>
    <cellStyle name="Денежный 2 3 13" xfId="2188"/>
    <cellStyle name="Денежный 2 3 14" xfId="2189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3" xfId="2194"/>
    <cellStyle name="Денежный 2 3 2 3 4" xfId="2195"/>
    <cellStyle name="Денежный 2 3 2 3 5" xfId="2196"/>
    <cellStyle name="Денежный 2 3 2 3 6" xfId="2197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3" xfId="2230"/>
    <cellStyle name="Денежный 2 34 4" xfId="2231"/>
    <cellStyle name="Денежный 2 34 5" xfId="2232"/>
    <cellStyle name="Денежный 2 34 6" xfId="2233"/>
    <cellStyle name="Денежный 2 35" xfId="2234"/>
    <cellStyle name="Денежный 2 35 2" xfId="2235"/>
    <cellStyle name="Денежный 2 35 3" xfId="2236"/>
    <cellStyle name="Денежный 2 35 4" xfId="2237"/>
    <cellStyle name="Денежный 2 35 5" xfId="2238"/>
    <cellStyle name="Денежный 2 35 6" xfId="2239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1" xfId="2248"/>
    <cellStyle name="Денежный 2 4 12" xfId="2249"/>
    <cellStyle name="Денежный 2 4 13" xfId="2250"/>
    <cellStyle name="Денежный 2 4 14" xfId="2251"/>
    <cellStyle name="Денежный 2 4 2" xfId="2252"/>
    <cellStyle name="Денежный 2 4 2 2" xfId="2253"/>
    <cellStyle name="Денежный 2 4 2 3" xfId="2254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3" xfId="2367"/>
    <cellStyle name="Денежный 2 45 4" xfId="2368"/>
    <cellStyle name="Денежный 2 45 5" xfId="2369"/>
    <cellStyle name="Денежный 2 45 6" xfId="2370"/>
    <cellStyle name="Денежный 2 46" xfId="2371"/>
    <cellStyle name="Денежный 2 47" xfId="2372"/>
    <cellStyle name="Денежный 2 48" xfId="2373"/>
    <cellStyle name="Денежный 2 49" xfId="2374"/>
    <cellStyle name="Денежный 2 49 10" xfId="237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1" xfId="2401"/>
    <cellStyle name="Денежный 2 5 12" xfId="2402"/>
    <cellStyle name="Денежный 2 5 13" xfId="2403"/>
    <cellStyle name="Денежный 2 5 2" xfId="2404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6" xfId="2409"/>
    <cellStyle name="Денежный 2 5 2 7" xfId="2410"/>
    <cellStyle name="Денежный 2 5 2 8" xfId="2411"/>
    <cellStyle name="Денежный 2 5 2 9" xfId="2412"/>
    <cellStyle name="Денежный 2 5 3" xfId="2413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6" xfId="2418"/>
    <cellStyle name="Денежный 2 5 3 6 2" xfId="2419"/>
    <cellStyle name="Денежный 2 5 3 7" xfId="2420"/>
    <cellStyle name="Денежный 2 5 3 8" xfId="2421"/>
    <cellStyle name="Денежный 2 5 3 9" xfId="2422"/>
    <cellStyle name="Денежный 2 5 4" xfId="2423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6" xfId="2428"/>
    <cellStyle name="Денежный 2 5 4 7" xfId="2429"/>
    <cellStyle name="Денежный 2 5 4 8" xfId="2430"/>
    <cellStyle name="Денежный 2 5 4 9" xfId="2431"/>
    <cellStyle name="Денежный 2 5 5" xfId="2432"/>
    <cellStyle name="Денежный 2 5 6" xfId="2433"/>
    <cellStyle name="Денежный 2 5 6 2" xfId="2434"/>
    <cellStyle name="Денежный 2 5 6 3" xfId="2435"/>
    <cellStyle name="Денежный 2 5 6 4" xfId="2436"/>
    <cellStyle name="Денежный 2 5 6 5" xfId="2437"/>
    <cellStyle name="Денежный 2 5 6 6" xfId="2438"/>
    <cellStyle name="Денежный 2 5 7" xfId="2439"/>
    <cellStyle name="Денежный 2 5 7 2" xfId="2440"/>
    <cellStyle name="Денежный 2 5 7 3" xfId="2441"/>
    <cellStyle name="Денежный 2 5 7 4" xfId="2442"/>
    <cellStyle name="Денежный 2 5 7 5" xfId="2443"/>
    <cellStyle name="Денежный 2 5 7 6" xfId="2444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1" xfId="2449"/>
    <cellStyle name="Денежный 2 52" xfId="2450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3" xfId="2474"/>
    <cellStyle name="Денежный 2 6 4" xfId="2475"/>
    <cellStyle name="Денежный 2 6 5" xfId="2476"/>
    <cellStyle name="Денежный 2 6 6" xfId="2477"/>
    <cellStyle name="Денежный 2 60" xfId="2478"/>
    <cellStyle name="Денежный 2 7" xfId="2479"/>
    <cellStyle name="Денежный 2 7 2" xfId="2480"/>
    <cellStyle name="Денежный 2 7 3" xfId="2481"/>
    <cellStyle name="Денежный 2 7 4" xfId="2482"/>
    <cellStyle name="Денежный 2 7 5" xfId="2483"/>
    <cellStyle name="Денежный 2 7 6" xfId="2484"/>
    <cellStyle name="Денежный 2 8" xfId="2485"/>
    <cellStyle name="Денежный 2 8 2" xfId="2486"/>
    <cellStyle name="Денежный 2 8 3" xfId="2487"/>
    <cellStyle name="Денежный 2 8 4" xfId="2488"/>
    <cellStyle name="Денежный 2 8 5" xfId="2489"/>
    <cellStyle name="Денежный 2 8 6" xfId="2490"/>
    <cellStyle name="Денежный 2 9" xfId="2491"/>
    <cellStyle name="Денежный 2 9 2" xfId="2492"/>
    <cellStyle name="Денежный 2 9 3" xfId="2493"/>
    <cellStyle name="Денежный 2 9 4" xfId="2494"/>
    <cellStyle name="Денежный 2 9 5" xfId="2495"/>
    <cellStyle name="Денежный 2 9 6" xfId="2496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3" xfId="2828"/>
    <cellStyle name="Денежный 3 2 2 2 2 3 2" xfId="2829"/>
    <cellStyle name="Денежный 3 2 2 2 2 4" xfId="2830"/>
    <cellStyle name="Денежный 3 2 2 2 2 4 2" xfId="2831"/>
    <cellStyle name="Денежный 3 2 2 2 2 5" xfId="2832"/>
    <cellStyle name="Денежный 3 2 2 2 3" xfId="2833"/>
    <cellStyle name="Денежный 3 2 2 2 3 2" xfId="2834"/>
    <cellStyle name="Денежный 3 2 2 2 3 2 2" xfId="2835"/>
    <cellStyle name="Денежный 3 2 2 2 3 3" xfId="2836"/>
    <cellStyle name="Денежный 3 2 2 2 4" xfId="2837"/>
    <cellStyle name="Денежный 3 2 2 2 4 2" xfId="2838"/>
    <cellStyle name="Денежный 3 2 2 2 5" xfId="2839"/>
    <cellStyle name="Денежный 3 2 2 2 5 2" xfId="2840"/>
    <cellStyle name="Денежный 3 2 2 2 6" xfId="2841"/>
    <cellStyle name="Денежный 3 2 2 2 6 2" xfId="2842"/>
    <cellStyle name="Денежный 3 2 2 2 7" xfId="2843"/>
    <cellStyle name="Денежный 3 2 2 2 7 2" xfId="2844"/>
    <cellStyle name="Денежный 3 2 2 2 8" xfId="2845"/>
    <cellStyle name="Денежный 3 2 2 3" xfId="2846"/>
    <cellStyle name="Денежный 3 2 2 4" xfId="2847"/>
    <cellStyle name="Денежный 3 2 2 4 2" xfId="2848"/>
    <cellStyle name="Денежный 3 2 2 5" xfId="2849"/>
    <cellStyle name="Денежный 3 2 2 5 2" xfId="2850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3" xfId="2864"/>
    <cellStyle name="Денежный 3 3 3 2 3 2" xfId="2865"/>
    <cellStyle name="Денежный 3 3 3 2 4" xfId="2866"/>
    <cellStyle name="Денежный 3 3 3 2 4 2" xfId="2867"/>
    <cellStyle name="Денежный 3 3 3 2 5" xfId="2868"/>
    <cellStyle name="Денежный 3 3 3 3" xfId="2869"/>
    <cellStyle name="Денежный 3 3 3 3 2" xfId="2870"/>
    <cellStyle name="Денежный 3 3 3 4" xfId="2871"/>
    <cellStyle name="Денежный 3 3 3 4 2" xfId="2872"/>
    <cellStyle name="Денежный 3 3 3 5" xfId="2873"/>
    <cellStyle name="Денежный 3 3 3 5 2" xfId="2874"/>
    <cellStyle name="Денежный 3 3 3 6" xfId="2875"/>
    <cellStyle name="Денежный 3 3 3 6 2" xfId="2876"/>
    <cellStyle name="Денежный 3 3 3 7" xfId="2877"/>
    <cellStyle name="Денежный 3 3 3 7 2" xfId="2878"/>
    <cellStyle name="Денежный 3 3 3 8" xfId="2879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3" xfId="2887"/>
    <cellStyle name="Денежный 3 4 3 2 3 2" xfId="2888"/>
    <cellStyle name="Денежный 3 4 3 2 4" xfId="2889"/>
    <cellStyle name="Денежный 3 4 3 2 4 2" xfId="2890"/>
    <cellStyle name="Денежный 3 4 3 2 5" xfId="2891"/>
    <cellStyle name="Денежный 3 4 3 3" xfId="2892"/>
    <cellStyle name="Денежный 3 4 3 3 2" xfId="2893"/>
    <cellStyle name="Денежный 3 4 3 4" xfId="2894"/>
    <cellStyle name="Денежный 3 4 3 4 2" xfId="2895"/>
    <cellStyle name="Денежный 3 4 3 5" xfId="2896"/>
    <cellStyle name="Денежный 3 4 3 5 2" xfId="2897"/>
    <cellStyle name="Денежный 3 4 3 6" xfId="2898"/>
    <cellStyle name="Денежный 3 4 3 6 2" xfId="2899"/>
    <cellStyle name="Денежный 3 4 3 7" xfId="2900"/>
    <cellStyle name="Денежный 3 4 3 7 2" xfId="2901"/>
    <cellStyle name="Денежный 3 4 3 8" xfId="2902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6" xfId="2909"/>
    <cellStyle name="Денежный 3 5 6 2" xfId="2910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3" xfId="2916"/>
    <cellStyle name="Денежный 3 6 2 2 3 2" xfId="2917"/>
    <cellStyle name="Денежный 3 6 2 2 4" xfId="2918"/>
    <cellStyle name="Денежный 3 6 2 2 4 2" xfId="2919"/>
    <cellStyle name="Денежный 3 6 2 2 5" xfId="2920"/>
    <cellStyle name="Денежный 3 6 2 3" xfId="2921"/>
    <cellStyle name="Денежный 3 6 2 3 2" xfId="2922"/>
    <cellStyle name="Денежный 3 6 2 4" xfId="2923"/>
    <cellStyle name="Денежный 3 6 2 4 2" xfId="2924"/>
    <cellStyle name="Денежный 3 6 2 5" xfId="2925"/>
    <cellStyle name="Денежный 3 6 2 5 2" xfId="2926"/>
    <cellStyle name="Денежный 3 6 2 6" xfId="2927"/>
    <cellStyle name="Денежный 3 6 2 6 2" xfId="2928"/>
    <cellStyle name="Денежный 3 6 2 7" xfId="2929"/>
    <cellStyle name="Денежный 3 6 2 7 2" xfId="2930"/>
    <cellStyle name="Денежный 3 6 2 8" xfId="2931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1" xfId="2937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3" xfId="2944"/>
    <cellStyle name="Денежный 3 8 5 3 2" xfId="2945"/>
    <cellStyle name="Денежный 3 8 5 4" xfId="2946"/>
    <cellStyle name="Денежный 3 8 5 4 2" xfId="2947"/>
    <cellStyle name="Денежный 3 8 5 5" xfId="2948"/>
    <cellStyle name="Денежный 3 8 6" xfId="2949"/>
    <cellStyle name="Денежный 3 8 6 2" xfId="2950"/>
    <cellStyle name="Денежный 3 8 7" xfId="2951"/>
    <cellStyle name="Денежный 3 8 7 2" xfId="2952"/>
    <cellStyle name="Денежный 3 8 8" xfId="2953"/>
    <cellStyle name="Денежный 3 8 8 2" xfId="2954"/>
    <cellStyle name="Денежный 3 8 9" xfId="2955"/>
    <cellStyle name="Денежный 3 8 9 2" xfId="2956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2" xfId="2965"/>
    <cellStyle name="Денежный 32 2" xfId="2966"/>
    <cellStyle name="Денежный 32 2 2" xfId="2967"/>
    <cellStyle name="Денежный 32 2 3" xfId="2968"/>
    <cellStyle name="Денежный 32 3" xfId="2969"/>
    <cellStyle name="Денежный 32 3 2" xfId="2970"/>
    <cellStyle name="Денежный 32 4" xfId="2971"/>
    <cellStyle name="Денежный 32 5" xfId="2972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1" xfId="3021"/>
    <cellStyle name="Денежный 4 14 11 2" xfId="3022"/>
    <cellStyle name="Денежный 4 14 12" xfId="3023"/>
    <cellStyle name="Денежный 4 14 12 2" xfId="3024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3" xfId="3029"/>
    <cellStyle name="Денежный 4 14 2 2 3 2" xfId="3030"/>
    <cellStyle name="Денежный 4 14 2 2 4" xfId="3031"/>
    <cellStyle name="Денежный 4 14 2 2 4 2" xfId="3032"/>
    <cellStyle name="Денежный 4 14 2 2 5" xfId="3033"/>
    <cellStyle name="Денежный 4 14 2 3" xfId="3034"/>
    <cellStyle name="Денежный 4 14 2 3 2" xfId="3035"/>
    <cellStyle name="Денежный 4 14 2 4" xfId="3036"/>
    <cellStyle name="Денежный 4 14 2 4 2" xfId="3037"/>
    <cellStyle name="Денежный 4 14 2 5" xfId="3038"/>
    <cellStyle name="Денежный 4 14 2 5 2" xfId="3039"/>
    <cellStyle name="Денежный 4 14 2 6" xfId="3040"/>
    <cellStyle name="Денежный 4 14 2 6 2" xfId="3041"/>
    <cellStyle name="Денежный 4 14 2 7" xfId="3042"/>
    <cellStyle name="Денежный 4 14 2 7 2" xfId="3043"/>
    <cellStyle name="Денежный 4 14 2 8" xfId="3044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3" xfId="3049"/>
    <cellStyle name="Денежный 4 14 3 2 3 2" xfId="3050"/>
    <cellStyle name="Денежный 4 14 3 2 4" xfId="3051"/>
    <cellStyle name="Денежный 4 14 3 2 4 2" xfId="3052"/>
    <cellStyle name="Денежный 4 14 3 2 5" xfId="3053"/>
    <cellStyle name="Денежный 4 14 3 3" xfId="3054"/>
    <cellStyle name="Денежный 4 14 3 3 2" xfId="3055"/>
    <cellStyle name="Денежный 4 14 3 4" xfId="3056"/>
    <cellStyle name="Денежный 4 14 3 4 2" xfId="3057"/>
    <cellStyle name="Денежный 4 14 3 5" xfId="3058"/>
    <cellStyle name="Денежный 4 14 3 5 2" xfId="3059"/>
    <cellStyle name="Денежный 4 14 3 6" xfId="3060"/>
    <cellStyle name="Денежный 4 14 3 6 2" xfId="3061"/>
    <cellStyle name="Денежный 4 14 3 7" xfId="3062"/>
    <cellStyle name="Денежный 4 14 3 7 2" xfId="3063"/>
    <cellStyle name="Денежный 4 14 3 8" xfId="3064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3" xfId="3069"/>
    <cellStyle name="Денежный 4 14 4 2 3 2" xfId="3070"/>
    <cellStyle name="Денежный 4 14 4 2 4" xfId="3071"/>
    <cellStyle name="Денежный 4 14 4 2 4 2" xfId="3072"/>
    <cellStyle name="Денежный 4 14 4 2 5" xfId="3073"/>
    <cellStyle name="Денежный 4 14 4 3" xfId="3074"/>
    <cellStyle name="Денежный 4 14 4 3 2" xfId="3075"/>
    <cellStyle name="Денежный 4 14 4 4" xfId="3076"/>
    <cellStyle name="Денежный 4 14 4 4 2" xfId="3077"/>
    <cellStyle name="Денежный 4 14 4 5" xfId="3078"/>
    <cellStyle name="Денежный 4 14 4 5 2" xfId="3079"/>
    <cellStyle name="Денежный 4 14 4 6" xfId="3080"/>
    <cellStyle name="Денежный 4 14 4 6 2" xfId="3081"/>
    <cellStyle name="Денежный 4 14 4 7" xfId="3082"/>
    <cellStyle name="Денежный 4 14 4 7 2" xfId="3083"/>
    <cellStyle name="Денежный 4 14 4 8" xfId="3084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3" xfId="3089"/>
    <cellStyle name="Денежный 4 14 5 2 3 2" xfId="3090"/>
    <cellStyle name="Денежный 4 14 5 2 4" xfId="3091"/>
    <cellStyle name="Денежный 4 14 5 2 4 2" xfId="3092"/>
    <cellStyle name="Денежный 4 14 5 2 5" xfId="3093"/>
    <cellStyle name="Денежный 4 14 5 3" xfId="3094"/>
    <cellStyle name="Денежный 4 14 5 3 2" xfId="3095"/>
    <cellStyle name="Денежный 4 14 5 4" xfId="3096"/>
    <cellStyle name="Денежный 4 14 5 4 2" xfId="3097"/>
    <cellStyle name="Денежный 4 14 5 5" xfId="3098"/>
    <cellStyle name="Денежный 4 14 5 5 2" xfId="3099"/>
    <cellStyle name="Денежный 4 14 5 6" xfId="3100"/>
    <cellStyle name="Денежный 4 14 5 6 2" xfId="3101"/>
    <cellStyle name="Денежный 4 14 5 7" xfId="3102"/>
    <cellStyle name="Денежный 4 14 5 7 2" xfId="3103"/>
    <cellStyle name="Денежный 4 14 5 8" xfId="3104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3" xfId="3109"/>
    <cellStyle name="Денежный 4 14 6 2 3 2" xfId="3110"/>
    <cellStyle name="Денежный 4 14 6 2 4" xfId="3111"/>
    <cellStyle name="Денежный 4 14 6 2 4 2" xfId="3112"/>
    <cellStyle name="Денежный 4 14 6 2 5" xfId="3113"/>
    <cellStyle name="Денежный 4 14 6 3" xfId="3114"/>
    <cellStyle name="Денежный 4 14 6 3 2" xfId="3115"/>
    <cellStyle name="Денежный 4 14 6 4" xfId="3116"/>
    <cellStyle name="Денежный 4 14 6 4 2" xfId="3117"/>
    <cellStyle name="Денежный 4 14 6 5" xfId="3118"/>
    <cellStyle name="Денежный 4 14 6 5 2" xfId="3119"/>
    <cellStyle name="Денежный 4 14 6 6" xfId="3120"/>
    <cellStyle name="Денежный 4 14 6 6 2" xfId="3121"/>
    <cellStyle name="Денежный 4 14 6 7" xfId="3122"/>
    <cellStyle name="Денежный 4 14 6 7 2" xfId="3123"/>
    <cellStyle name="Денежный 4 14 6 8" xfId="3124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3" xfId="3129"/>
    <cellStyle name="Денежный 4 14 7 3" xfId="3130"/>
    <cellStyle name="Денежный 4 14 7 3 2" xfId="3131"/>
    <cellStyle name="Денежный 4 14 7 4" xfId="3132"/>
    <cellStyle name="Денежный 4 14 7 4 2" xfId="3133"/>
    <cellStyle name="Денежный 4 14 7 5" xfId="3134"/>
    <cellStyle name="Денежный 4 14 8" xfId="3135"/>
    <cellStyle name="Денежный 4 14 8 2" xfId="3136"/>
    <cellStyle name="Денежный 4 14 9" xfId="3137"/>
    <cellStyle name="Денежный 4 14 9 2" xfId="3138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3" xfId="3144"/>
    <cellStyle name="Денежный 4 15 2 4" xfId="3145"/>
    <cellStyle name="Денежный 4 15 3" xfId="3146"/>
    <cellStyle name="Денежный 4 15 3 2" xfId="3147"/>
    <cellStyle name="Денежный 4 15 3 3" xfId="3148"/>
    <cellStyle name="Денежный 4 15 4" xfId="3149"/>
    <cellStyle name="Денежный 4 15 5" xfId="3150"/>
    <cellStyle name="Денежный 4 16" xfId="3151"/>
    <cellStyle name="Денежный 4 16 2" xfId="3152"/>
    <cellStyle name="Денежный 4 16 3" xfId="3153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3" xfId="3177"/>
    <cellStyle name="Денежный 4 5 2 2 3 2" xfId="3178"/>
    <cellStyle name="Денежный 4 5 2 2 4" xfId="3179"/>
    <cellStyle name="Денежный 4 5 2 2 4 2" xfId="3180"/>
    <cellStyle name="Денежный 4 5 2 2 5" xfId="3181"/>
    <cellStyle name="Денежный 4 5 2 3" xfId="3182"/>
    <cellStyle name="Денежный 4 5 2 3 2" xfId="3183"/>
    <cellStyle name="Денежный 4 5 2 4" xfId="3184"/>
    <cellStyle name="Денежный 4 5 2 4 2" xfId="3185"/>
    <cellStyle name="Денежный 4 5 2 5" xfId="3186"/>
    <cellStyle name="Денежный 4 5 2 5 2" xfId="3187"/>
    <cellStyle name="Денежный 4 5 2 6" xfId="3188"/>
    <cellStyle name="Денежный 4 5 2 6 2" xfId="3189"/>
    <cellStyle name="Денежный 4 5 2 7" xfId="3190"/>
    <cellStyle name="Денежный 4 5 2 7 2" xfId="3191"/>
    <cellStyle name="Денежный 4 5 2 8" xfId="3192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6" xfId="3228"/>
    <cellStyle name="Денежный 46 2" xfId="3229"/>
    <cellStyle name="Денежный 46 3" xfId="3230"/>
    <cellStyle name="Денежный 47" xfId="3231"/>
    <cellStyle name="Денежный 47 2" xfId="3232"/>
    <cellStyle name="Денежный 47 3" xfId="3233"/>
    <cellStyle name="Денежный 48" xfId="3234"/>
    <cellStyle name="Денежный 48 2" xfId="3235"/>
    <cellStyle name="Денежный 48 3" xfId="3236"/>
    <cellStyle name="Денежный 49" xfId="3237"/>
    <cellStyle name="Денежный 49 2" xfId="3238"/>
    <cellStyle name="Денежный 49 3" xfId="3239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7" xfId="3257"/>
    <cellStyle name="Денежный 5 7 2" xfId="3258"/>
    <cellStyle name="Денежный 5 7 3" xfId="3259"/>
    <cellStyle name="Денежный 50" xfId="3260"/>
    <cellStyle name="Денежный 50 2" xfId="3261"/>
    <cellStyle name="Денежный 50 3" xfId="3262"/>
    <cellStyle name="Денежный 51" xfId="3263"/>
    <cellStyle name="Денежный 51 2" xfId="3264"/>
    <cellStyle name="Денежный 51 3" xfId="3265"/>
    <cellStyle name="Денежный 52" xfId="3266"/>
    <cellStyle name="Денежный 52 2" xfId="3267"/>
    <cellStyle name="Денежный 52 3" xfId="3268"/>
    <cellStyle name="Денежный 53" xfId="3269"/>
    <cellStyle name="Денежный 53 2" xfId="3270"/>
    <cellStyle name="Денежный 53 3" xfId="3271"/>
    <cellStyle name="Денежный 54" xfId="3272"/>
    <cellStyle name="Денежный 54 2" xfId="3273"/>
    <cellStyle name="Денежный 54 3" xfId="3274"/>
    <cellStyle name="Денежный 55" xfId="3275"/>
    <cellStyle name="Денежный 55 2" xfId="3276"/>
    <cellStyle name="Денежный 55 3" xfId="3277"/>
    <cellStyle name="Денежный 56" xfId="3278"/>
    <cellStyle name="Денежный 56 2" xfId="3279"/>
    <cellStyle name="Денежный 56 3" xfId="3280"/>
    <cellStyle name="Денежный 57" xfId="3281"/>
    <cellStyle name="Денежный 57 2" xfId="3282"/>
    <cellStyle name="Денежный 57 3" xfId="3283"/>
    <cellStyle name="Денежный 58" xfId="3284"/>
    <cellStyle name="Денежный 58 2" xfId="3285"/>
    <cellStyle name="Денежный 58 3" xfId="3286"/>
    <cellStyle name="Денежный 59" xfId="3287"/>
    <cellStyle name="Денежный 59 2" xfId="3288"/>
    <cellStyle name="Денежный 59 3" xfId="3289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1" xfId="3471"/>
    <cellStyle name="Денежный 61 2" xfId="3472"/>
    <cellStyle name="Денежный 61 3" xfId="3473"/>
    <cellStyle name="Денежный 62" xfId="3474"/>
    <cellStyle name="Денежный 62 2" xfId="3475"/>
    <cellStyle name="Денежный 62 3" xfId="3476"/>
    <cellStyle name="Денежный 63" xfId="3477"/>
    <cellStyle name="Денежный 63 2" xfId="3478"/>
    <cellStyle name="Денежный 63 3" xfId="3479"/>
    <cellStyle name="Денежный 64" xfId="3480"/>
    <cellStyle name="Денежный 64 2" xfId="3481"/>
    <cellStyle name="Денежный 64 3" xfId="3482"/>
    <cellStyle name="Денежный 65" xfId="3483"/>
    <cellStyle name="Денежный 65 2" xfId="3484"/>
    <cellStyle name="Денежный 65 3" xfId="3485"/>
    <cellStyle name="Денежный 66" xfId="3486"/>
    <cellStyle name="Денежный 66 2" xfId="3487"/>
    <cellStyle name="Денежный 66 3" xfId="3488"/>
    <cellStyle name="Денежный 67" xfId="3489"/>
    <cellStyle name="Денежный 67 2" xfId="3490"/>
    <cellStyle name="Денежный 67 3" xfId="3491"/>
    <cellStyle name="Денежный 68" xfId="3492"/>
    <cellStyle name="Денежный 68 2" xfId="3493"/>
    <cellStyle name="Денежный 68 3" xfId="3494"/>
    <cellStyle name="Денежный 69" xfId="3495"/>
    <cellStyle name="Денежный 69 2" xfId="3496"/>
    <cellStyle name="Денежный 69 3" xfId="3497"/>
    <cellStyle name="Денежный 7" xfId="3498"/>
    <cellStyle name="Денежный 7 10" xfId="3499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3" xfId="3518"/>
    <cellStyle name="Денежный 7 7 2 3 2" xfId="3519"/>
    <cellStyle name="Денежный 7 7 2 3 3" xfId="3520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3" xfId="3525"/>
    <cellStyle name="Денежный 7 7 3 2" xfId="3526"/>
    <cellStyle name="Денежный 7 7 3 3" xfId="3527"/>
    <cellStyle name="Денежный 7 7 4" xfId="3528"/>
    <cellStyle name="Денежный 7 7 5" xfId="352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3" xfId="3534"/>
    <cellStyle name="Денежный 7 8 4" xfId="3535"/>
    <cellStyle name="Денежный 7 9" xfId="3536"/>
    <cellStyle name="Денежный 70" xfId="3537"/>
    <cellStyle name="Денежный 70 2" xfId="3538"/>
    <cellStyle name="Денежный 70 3" xfId="3539"/>
    <cellStyle name="Денежный 71" xfId="3540"/>
    <cellStyle name="Денежный 71 2" xfId="3541"/>
    <cellStyle name="Денежный 71 3" xfId="3542"/>
    <cellStyle name="Денежный 72" xfId="3543"/>
    <cellStyle name="Денежный 72 2" xfId="3544"/>
    <cellStyle name="Денежный 72 3" xfId="3545"/>
    <cellStyle name="Денежный 73" xfId="3546"/>
    <cellStyle name="Денежный 73 2" xfId="3547"/>
    <cellStyle name="Денежный 73 3" xfId="3548"/>
    <cellStyle name="Денежный 74" xfId="3549"/>
    <cellStyle name="Денежный 74 2" xfId="3550"/>
    <cellStyle name="Денежный 74 3" xfId="3551"/>
    <cellStyle name="Денежный 75" xfId="3552"/>
    <cellStyle name="Денежный 75 2" xfId="3553"/>
    <cellStyle name="Денежный 75 3" xfId="3554"/>
    <cellStyle name="Денежный 76" xfId="3555"/>
    <cellStyle name="Денежный 76 2" xfId="3556"/>
    <cellStyle name="Денежный 76 3" xfId="3557"/>
    <cellStyle name="Денежный 77" xfId="3558"/>
    <cellStyle name="Денежный 77 2" xfId="3559"/>
    <cellStyle name="Денежный 77 3" xfId="3560"/>
    <cellStyle name="Денежный 78" xfId="3561"/>
    <cellStyle name="Денежный 78 2" xfId="3562"/>
    <cellStyle name="Денежный 78 3" xfId="3563"/>
    <cellStyle name="Денежный 79" xfId="3564"/>
    <cellStyle name="Денежный 79 2" xfId="3565"/>
    <cellStyle name="Денежный 79 3" xfId="3566"/>
    <cellStyle name="Денежный 8" xfId="3567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1" xfId="3589"/>
    <cellStyle name="Денежный 81 2" xfId="3590"/>
    <cellStyle name="Денежный 81 3" xfId="3591"/>
    <cellStyle name="Денежный 82" xfId="3592"/>
    <cellStyle name="Денежный 82 2" xfId="3593"/>
    <cellStyle name="Денежный 82 3" xfId="3594"/>
    <cellStyle name="Денежный 83" xfId="3595"/>
    <cellStyle name="Денежный 83 2" xfId="3596"/>
    <cellStyle name="Денежный 83 3" xfId="3597"/>
    <cellStyle name="Денежный 84" xfId="3598"/>
    <cellStyle name="Денежный 84 2" xfId="3599"/>
    <cellStyle name="Денежный 84 3" xfId="3600"/>
    <cellStyle name="Денежный 85" xfId="3601"/>
    <cellStyle name="Денежный 85 2" xfId="3602"/>
    <cellStyle name="Денежный 85 3" xfId="3603"/>
    <cellStyle name="Денежный 86" xfId="3604"/>
    <cellStyle name="Денежный 86 2" xfId="3605"/>
    <cellStyle name="Денежный 86 3" xfId="3606"/>
    <cellStyle name="Денежный 87" xfId="3607"/>
    <cellStyle name="Денежный 87 2" xfId="3608"/>
    <cellStyle name="Денежный 87 3" xfId="3609"/>
    <cellStyle name="Денежный 88" xfId="3610"/>
    <cellStyle name="Денежный 88 2" xfId="3611"/>
    <cellStyle name="Денежный 88 3" xfId="3612"/>
    <cellStyle name="Денежный 89" xfId="3613"/>
    <cellStyle name="Денежный 89 2" xfId="3614"/>
    <cellStyle name="Денежный 89 3" xfId="3615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0" xfId="3628"/>
    <cellStyle name="Денежный 90 2" xfId="3629"/>
    <cellStyle name="Денежный 90 3" xfId="3630"/>
    <cellStyle name="Денежный 91" xfId="3631"/>
    <cellStyle name="Денежный 91 2" xfId="3632"/>
    <cellStyle name="Денежный 91 3" xfId="3633"/>
    <cellStyle name="Денежный 92" xfId="3634"/>
    <cellStyle name="Денежный 92 2" xfId="3635"/>
    <cellStyle name="Денежный 92 3" xfId="3636"/>
    <cellStyle name="Денежный 93" xfId="3637"/>
    <cellStyle name="Денежный 93 2" xfId="3638"/>
    <cellStyle name="Денежный 93 3" xfId="3639"/>
    <cellStyle name="Денежный 94" xfId="3640"/>
    <cellStyle name="Денежный 94 2" xfId="3641"/>
    <cellStyle name="Денежный 94 3" xfId="3642"/>
    <cellStyle name="Денежный 95" xfId="3643"/>
    <cellStyle name="Денежный 95 2" xfId="3644"/>
    <cellStyle name="Денежный 95 3" xfId="3645"/>
    <cellStyle name="Денежный 96" xfId="3646"/>
    <cellStyle name="Денежный 96 2" xfId="3647"/>
    <cellStyle name="Денежный 96 3" xfId="3648"/>
    <cellStyle name="Денежный 97" xfId="3649"/>
    <cellStyle name="Денежный 97 2" xfId="3650"/>
    <cellStyle name="Денежный 97 3" xfId="3651"/>
    <cellStyle name="Денежный 98" xfId="3652"/>
    <cellStyle name="Денежный 98 2" xfId="3653"/>
    <cellStyle name="Денежный 98 3" xfId="3654"/>
    <cellStyle name="Денежный 99" xfId="3655"/>
    <cellStyle name="Денежный 99 2" xfId="3656"/>
    <cellStyle name="Денежный 99 3" xfId="3657"/>
    <cellStyle name="Денежный_База 2 2 2" xfId="4557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2 2 2" xfId="4556"/>
    <cellStyle name="Обычный 12 2 2 3" xfId="4553"/>
    <cellStyle name="Обычный 12 2 3" xfId="3775"/>
    <cellStyle name="Обычный 12 2 3 2" xfId="3776"/>
    <cellStyle name="Обычный 12 2 3 3" xfId="3777"/>
    <cellStyle name="Обычный 12 2 4" xfId="3778"/>
    <cellStyle name="Обычный 12 3" xfId="3779"/>
    <cellStyle name="Обычный 12 4" xfId="3780"/>
    <cellStyle name="Обычный 12 4 2" xfId="3781"/>
    <cellStyle name="Обычный 13" xfId="3782"/>
    <cellStyle name="Обычный 13 2" xfId="3783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4" xfId="3976"/>
    <cellStyle name="Обычный 2 3 10 3 2 5" xfId="3977"/>
    <cellStyle name="Обычный 2 3 10 3 2 6" xfId="3978"/>
    <cellStyle name="Обычный 2 3 10 3 2 7" xfId="3979"/>
    <cellStyle name="Обычный 2 3 10 3 2 8" xfId="3980"/>
    <cellStyle name="Обычный 2 3 10 3 3" xfId="3981"/>
    <cellStyle name="Обычный 2 3 10 3 4" xfId="3982"/>
    <cellStyle name="Обычный 2 3 10 3 5" xfId="3983"/>
    <cellStyle name="Обычный 2 3 10 3 6" xfId="3984"/>
    <cellStyle name="Обычный 2 3 10 3 7" xfId="3985"/>
    <cellStyle name="Обычный 2 3 10 3 8" xfId="3986"/>
    <cellStyle name="Обычный 2 3 10 3 9" xfId="3987"/>
    <cellStyle name="Обычный 2 3 10 4" xfId="3988"/>
    <cellStyle name="Обычный 2 3 10 5" xfId="3989"/>
    <cellStyle name="Обычный 2 3 10 5 2" xfId="3990"/>
    <cellStyle name="Обычный 2 3 10 5 2 2" xfId="3991"/>
    <cellStyle name="Обычный 2 3 10 5 2 3" xfId="3992"/>
    <cellStyle name="Обычный 2 3 10 5 2 4" xfId="3993"/>
    <cellStyle name="Обычный 2 3 10 5 2 5" xfId="3994"/>
    <cellStyle name="Обычный 2 3 10 5 2 6" xfId="3995"/>
    <cellStyle name="Обычный 2 3 10 5 2 7" xfId="3996"/>
    <cellStyle name="Обычный 2 3 10 5 2 8" xfId="3997"/>
    <cellStyle name="Обычный 2 3 10 5 3" xfId="3998"/>
    <cellStyle name="Обычный 2 3 10 5 4" xfId="3999"/>
    <cellStyle name="Обычный 2 3 10 5 5" xfId="4000"/>
    <cellStyle name="Обычный 2 3 10 5 6" xfId="4001"/>
    <cellStyle name="Обычный 2 3 10 5 7" xfId="4002"/>
    <cellStyle name="Обычный 2 3 10 5 8" xfId="4003"/>
    <cellStyle name="Обычный 2 3 10 6" xfId="4004"/>
    <cellStyle name="Обычный 2 3 10 7" xfId="4005"/>
    <cellStyle name="Обычный 2 3 10 8" xfId="4006"/>
    <cellStyle name="Обычный 2 3 10 9" xfId="4007"/>
    <cellStyle name="Обычный 2 3 11" xfId="4008"/>
    <cellStyle name="Обычный 2 3 12" xfId="4009"/>
    <cellStyle name="Обычный 2 3 13" xfId="4010"/>
    <cellStyle name="Обычный 2 3 14" xfId="4011"/>
    <cellStyle name="Обычный 2 3 15" xfId="4012"/>
    <cellStyle name="Обычный 2 3 16" xfId="4013"/>
    <cellStyle name="Обычный 2 3 17" xfId="4014"/>
    <cellStyle name="Обычный 2 3 18" xfId="4015"/>
    <cellStyle name="Обычный 2 3 19" xfId="4016"/>
    <cellStyle name="Обычный 2 3 2" xfId="4017"/>
    <cellStyle name="Обычный 2 3 2 2" xfId="4018"/>
    <cellStyle name="Обычный 2 3 2 3" xfId="4019"/>
    <cellStyle name="Обычный 2 3 2 4" xfId="4020"/>
    <cellStyle name="Обычный 2 3 20" xfId="4021"/>
    <cellStyle name="Обычный 2 3 21" xfId="4022"/>
    <cellStyle name="Обычный 2 3 3" xfId="4023"/>
    <cellStyle name="Обычный 2 3 4" xfId="4024"/>
    <cellStyle name="Обычный 2 3 4 2" xfId="4025"/>
    <cellStyle name="Обычный 2 3 4 3" xfId="4026"/>
    <cellStyle name="Обычный 2 3 5" xfId="4027"/>
    <cellStyle name="Обычный 2 3 6" xfId="4028"/>
    <cellStyle name="Обычный 2 3 7" xfId="4029"/>
    <cellStyle name="Обычный 2 3 8" xfId="4030"/>
    <cellStyle name="Обычный 2 3 9" xfId="4031"/>
    <cellStyle name="Обычный 2 30" xfId="4032"/>
    <cellStyle name="Обычный 2 31" xfId="4033"/>
    <cellStyle name="Обычный 2 32" xfId="4034"/>
    <cellStyle name="Обычный 2 33" xfId="4035"/>
    <cellStyle name="Обычный 2 33 2" xfId="4036"/>
    <cellStyle name="Обычный 2 34" xfId="4037"/>
    <cellStyle name="Обычный 2 35" xfId="4038"/>
    <cellStyle name="Обычный 2 36" xfId="4039"/>
    <cellStyle name="Обычный 2 37" xfId="4040"/>
    <cellStyle name="Обычный 2 38" xfId="4041"/>
    <cellStyle name="Обычный 2 39" xfId="4042"/>
    <cellStyle name="Обычный 2 4" xfId="4043"/>
    <cellStyle name="Обычный 2 4 10" xfId="4044"/>
    <cellStyle name="Обычный 2 4 2" xfId="4045"/>
    <cellStyle name="Обычный 2 4 2 2" xfId="4046"/>
    <cellStyle name="Обычный 2 4 2 3" xfId="4047"/>
    <cellStyle name="Обычный 2 4 2 4" xfId="4048"/>
    <cellStyle name="Обычный 2 4 3" xfId="4049"/>
    <cellStyle name="Обычный 2 4 3 2" xfId="4050"/>
    <cellStyle name="Обычный 2 4 3 3" xfId="4051"/>
    <cellStyle name="Обычный 2 4 4" xfId="4052"/>
    <cellStyle name="Обычный 2 4 5" xfId="4053"/>
    <cellStyle name="Обычный 2 4 6" xfId="4054"/>
    <cellStyle name="Обычный 2 4 7" xfId="4055"/>
    <cellStyle name="Обычный 2 4 8" xfId="4056"/>
    <cellStyle name="Обычный 2 4 9" xfId="4057"/>
    <cellStyle name="Обычный 2 40" xfId="4058"/>
    <cellStyle name="Обычный 2 41" xfId="4059"/>
    <cellStyle name="Обычный 2 42" xfId="4060"/>
    <cellStyle name="Обычный 2 43" xfId="4061"/>
    <cellStyle name="Обычный 2 44" xfId="4062"/>
    <cellStyle name="Обычный 2 45" xfId="4063"/>
    <cellStyle name="Обычный 2 46" xfId="4064"/>
    <cellStyle name="Обычный 2 47" xfId="4065"/>
    <cellStyle name="Обычный 2 5" xfId="4066"/>
    <cellStyle name="Обычный 2 5 2" xfId="4067"/>
    <cellStyle name="Обычный 2 5 2 2" xfId="4068"/>
    <cellStyle name="Обычный 2 5 3" xfId="4069"/>
    <cellStyle name="Обычный 2 5 3 2" xfId="4070"/>
    <cellStyle name="Обычный 2 5 3 3" xfId="4071"/>
    <cellStyle name="Обычный 2 5 3 4" xfId="4072"/>
    <cellStyle name="Обычный 2 51" xfId="4073"/>
    <cellStyle name="Обычный 2 6" xfId="4074"/>
    <cellStyle name="Обычный 2 6 2" xfId="4075"/>
    <cellStyle name="Обычный 2 6 2 2" xfId="4076"/>
    <cellStyle name="Обычный 2 6 2 3" xfId="4077"/>
    <cellStyle name="Обычный 2 7" xfId="4078"/>
    <cellStyle name="Обычный 2 7 2" xfId="4079"/>
    <cellStyle name="Обычный 2 8" xfId="4080"/>
    <cellStyle name="Обычный 2 9" xfId="4081"/>
    <cellStyle name="Обычный 2_12_08_12" xfId="4082"/>
    <cellStyle name="Обычный 20" xfId="4083"/>
    <cellStyle name="Обычный 21" xfId="4084"/>
    <cellStyle name="Обычный 22" xfId="4085"/>
    <cellStyle name="Обычный 23" xfId="4086"/>
    <cellStyle name="Обычный 24" xfId="4087"/>
    <cellStyle name="Обычный 25" xfId="4088"/>
    <cellStyle name="Обычный 26" xfId="4089"/>
    <cellStyle name="Обычный 27" xfId="4090"/>
    <cellStyle name="Обычный 28" xfId="4091"/>
    <cellStyle name="Обычный 29" xfId="4092"/>
    <cellStyle name="Обычный 3" xfId="4093"/>
    <cellStyle name="Обычный 3 10" xfId="4094"/>
    <cellStyle name="Обычный 3 10 2" xfId="4095"/>
    <cellStyle name="Обычный 3 10 2 2" xfId="4096"/>
    <cellStyle name="Обычный 3 10 3" xfId="4097"/>
    <cellStyle name="Обычный 3 10 3 2" xfId="4098"/>
    <cellStyle name="Обычный 3 10 4" xfId="4099"/>
    <cellStyle name="Обычный 3 11" xfId="4100"/>
    <cellStyle name="Обычный 3 11 2" xfId="4101"/>
    <cellStyle name="Обычный 3 11 2 2" xfId="4102"/>
    <cellStyle name="Обычный 3 11 3" xfId="4103"/>
    <cellStyle name="Обычный 3 11 3 2" xfId="4104"/>
    <cellStyle name="Обычный 3 11 4" xfId="4105"/>
    <cellStyle name="Обычный 3 12" xfId="4106"/>
    <cellStyle name="Обычный 3 12 2" xfId="4107"/>
    <cellStyle name="Обычный 3 12 2 2" xfId="4108"/>
    <cellStyle name="Обычный 3 12 3" xfId="4109"/>
    <cellStyle name="Обычный 3 12 3 2" xfId="4110"/>
    <cellStyle name="Обычный 3 12 4" xfId="4111"/>
    <cellStyle name="Обычный 3 13" xfId="4112"/>
    <cellStyle name="Обычный 3 13 2" xfId="4113"/>
    <cellStyle name="Обычный 3 13 2 2" xfId="4114"/>
    <cellStyle name="Обычный 3 13 2 2 2" xfId="4115"/>
    <cellStyle name="Обычный 3 13 2 3" xfId="4116"/>
    <cellStyle name="Обычный 3 13 3" xfId="4117"/>
    <cellStyle name="Обычный 3 13 3 2" xfId="4118"/>
    <cellStyle name="Обычный 3 13 4" xfId="4119"/>
    <cellStyle name="Обычный 3 13 5" xfId="4120"/>
    <cellStyle name="Обычный 3 13 6" xfId="4121"/>
    <cellStyle name="Обычный 3 13 6 2" xfId="4122"/>
    <cellStyle name="Обычный 3 13_pudost_16-07_17_startovye" xfId="4123"/>
    <cellStyle name="Обычный 3 14" xfId="4124"/>
    <cellStyle name="Обычный 3 15" xfId="4125"/>
    <cellStyle name="Обычный 3 16" xfId="4126"/>
    <cellStyle name="Обычный 3 17" xfId="4127"/>
    <cellStyle name="Обычный 3 18" xfId="4128"/>
    <cellStyle name="Обычный 3 19" xfId="4129"/>
    <cellStyle name="Обычный 3 2" xfId="4130"/>
    <cellStyle name="Обычный 3 2 10" xfId="4131"/>
    <cellStyle name="Обычный 3 2 11" xfId="4132"/>
    <cellStyle name="Обычный 3 2 12" xfId="4133"/>
    <cellStyle name="Обычный 3 2 12 2" xfId="4134"/>
    <cellStyle name="Обычный 3 2 13" xfId="4135"/>
    <cellStyle name="Обычный 3 2 2" xfId="4136"/>
    <cellStyle name="Обычный 3 2 2 10" xfId="4137"/>
    <cellStyle name="Обычный 3 2 2 2" xfId="4138"/>
    <cellStyle name="Обычный 3 2 2 2 2" xfId="4139"/>
    <cellStyle name="Обычный 3 2 2 3" xfId="4140"/>
    <cellStyle name="Обычный 3 2 2 4" xfId="4141"/>
    <cellStyle name="Обычный 3 2 2 5" xfId="4142"/>
    <cellStyle name="Обычный 3 2 2 6" xfId="4143"/>
    <cellStyle name="Обычный 3 2 2 7" xfId="4144"/>
    <cellStyle name="Обычный 3 2 2 8" xfId="4145"/>
    <cellStyle name="Обычный 3 2 2 9" xfId="4146"/>
    <cellStyle name="Обычный 3 2 3" xfId="4147"/>
    <cellStyle name="Обычный 3 2 4" xfId="4148"/>
    <cellStyle name="Обычный 3 2 4 2" xfId="4149"/>
    <cellStyle name="Обычный 3 2 5" xfId="4150"/>
    <cellStyle name="Обычный 3 2 6" xfId="4151"/>
    <cellStyle name="Обычный 3 2 7" xfId="4152"/>
    <cellStyle name="Обычный 3 2 8" xfId="4153"/>
    <cellStyle name="Обычный 3 2 9" xfId="4154"/>
    <cellStyle name="Обычный 3 20" xfId="4155"/>
    <cellStyle name="Обычный 3 21" xfId="4156"/>
    <cellStyle name="Обычный 3 22" xfId="4157"/>
    <cellStyle name="Обычный 3 23" xfId="4158"/>
    <cellStyle name="Обычный 3 24" xfId="4159"/>
    <cellStyle name="Обычный 3 24 2" xfId="4160"/>
    <cellStyle name="Обычный 3 3" xfId="4161"/>
    <cellStyle name="Обычный 3 3 2" xfId="4162"/>
    <cellStyle name="Обычный 3 3 3" xfId="4163"/>
    <cellStyle name="Обычный 3 3 4" xfId="4164"/>
    <cellStyle name="Обычный 3 3 5" xfId="4165"/>
    <cellStyle name="Обычный 3 4" xfId="4166"/>
    <cellStyle name="Обычный 3 4 2" xfId="4167"/>
    <cellStyle name="Обычный 3 4 3" xfId="4168"/>
    <cellStyle name="Обычный 3 5" xfId="4169"/>
    <cellStyle name="Обычный 3 5 2" xfId="4170"/>
    <cellStyle name="Обычный 3 5 3" xfId="4171"/>
    <cellStyle name="Обычный 3 5 4" xfId="4172"/>
    <cellStyle name="Обычный 3 5 5" xfId="4173"/>
    <cellStyle name="Обычный 3 6" xfId="4174"/>
    <cellStyle name="Обычный 3 6 2" xfId="4175"/>
    <cellStyle name="Обычный 3 6 3" xfId="4176"/>
    <cellStyle name="Обычный 3 7" xfId="4177"/>
    <cellStyle name="Обычный 3 7 2" xfId="4178"/>
    <cellStyle name="Обычный 3 8" xfId="4179"/>
    <cellStyle name="Обычный 3 8 2" xfId="4180"/>
    <cellStyle name="Обычный 3 8 3" xfId="4181"/>
    <cellStyle name="Обычный 3 9" xfId="4182"/>
    <cellStyle name="Обычный 3 9 2" xfId="4183"/>
    <cellStyle name="Обычный 3 9 2 2" xfId="4184"/>
    <cellStyle name="Обычный 3 9 3" xfId="4185"/>
    <cellStyle name="Обычный 3 9 3 2" xfId="4186"/>
    <cellStyle name="Обычный 3 9 4" xfId="4187"/>
    <cellStyle name="Обычный 3_1443_germes-27.07.2014 финал" xfId="4188"/>
    <cellStyle name="Обычный 30" xfId="4189"/>
    <cellStyle name="Обычный 30 12" xfId="4190"/>
    <cellStyle name="Обычный 30 16" xfId="4191"/>
    <cellStyle name="Обычный 30 3" xfId="4192"/>
    <cellStyle name="Обычный 30 4" xfId="4193"/>
    <cellStyle name="Обычный 30 5" xfId="4194"/>
    <cellStyle name="Обычный 31" xfId="4195"/>
    <cellStyle name="Обычный 32" xfId="4196"/>
    <cellStyle name="Обычный 34" xfId="4197"/>
    <cellStyle name="Обычный 35" xfId="4198"/>
    <cellStyle name="Обычный 36" xfId="4199"/>
    <cellStyle name="Обычный 39" xfId="4200"/>
    <cellStyle name="Обычный 4" xfId="4201"/>
    <cellStyle name="Обычный 4 10" xfId="4202"/>
    <cellStyle name="Обычный 4 11" xfId="4203"/>
    <cellStyle name="Обычный 4 12" xfId="4204"/>
    <cellStyle name="Обычный 4 13" xfId="4205"/>
    <cellStyle name="Обычный 4 13 2" xfId="4206"/>
    <cellStyle name="Обычный 4 13 2 2" xfId="4207"/>
    <cellStyle name="Обычный 4 13 3" xfId="4208"/>
    <cellStyle name="Обычный 4 13 3 2" xfId="4209"/>
    <cellStyle name="Обычный 4 13 4" xfId="4210"/>
    <cellStyle name="Обычный 4 14" xfId="4211"/>
    <cellStyle name="Обычный 4 14 2" xfId="4212"/>
    <cellStyle name="Обычный 4 14 3" xfId="4213"/>
    <cellStyle name="Обычный 4 14 4" xfId="4214"/>
    <cellStyle name="Обычный 4 15" xfId="4215"/>
    <cellStyle name="Обычный 4 16" xfId="4216"/>
    <cellStyle name="Обычный 4 17" xfId="4217"/>
    <cellStyle name="Обычный 4 2" xfId="4218"/>
    <cellStyle name="Обычный 4 2 2" xfId="4219"/>
    <cellStyle name="Обычный 4 2 2 2" xfId="4220"/>
    <cellStyle name="Обычный 4 2 2 2 2" xfId="4221"/>
    <cellStyle name="Обычный 4 2 2 3" xfId="4222"/>
    <cellStyle name="Обычный 4 2 2 3 2" xfId="4223"/>
    <cellStyle name="Обычный 4 2 3" xfId="4224"/>
    <cellStyle name="Обычный 4 2 4" xfId="4225"/>
    <cellStyle name="Обычный 4 3" xfId="4226"/>
    <cellStyle name="Обычный 4 4" xfId="4227"/>
    <cellStyle name="Обычный 4 5" xfId="4228"/>
    <cellStyle name="Обычный 4 6" xfId="4229"/>
    <cellStyle name="Обычный 4 7" xfId="4230"/>
    <cellStyle name="Обычный 4 8" xfId="4231"/>
    <cellStyle name="Обычный 4 9" xfId="4232"/>
    <cellStyle name="Обычный 4_МЛ" xfId="4233"/>
    <cellStyle name="Обычный 40" xfId="4234"/>
    <cellStyle name="Обычный 42" xfId="4235"/>
    <cellStyle name="Обычный 43" xfId="4236"/>
    <cellStyle name="Обычный 45" xfId="4237"/>
    <cellStyle name="Обычный 5" xfId="4238"/>
    <cellStyle name="Обычный 5 10" xfId="4239"/>
    <cellStyle name="Обычный 5 11" xfId="4240"/>
    <cellStyle name="Обычный 5 12" xfId="4241"/>
    <cellStyle name="Обычный 5 13" xfId="4242"/>
    <cellStyle name="Обычный 5 14" xfId="4243"/>
    <cellStyle name="Обычный 5 14 2" xfId="4244"/>
    <cellStyle name="Обычный 5 14 2 2" xfId="4245"/>
    <cellStyle name="Обычный 5 14 3" xfId="4246"/>
    <cellStyle name="Обычный 5 14 3 2" xfId="4247"/>
    <cellStyle name="Обычный 5 14 4" xfId="4248"/>
    <cellStyle name="Обычный 5 15" xfId="4249"/>
    <cellStyle name="Обычный 5 16" xfId="4250"/>
    <cellStyle name="Обычный 5 17" xfId="4251"/>
    <cellStyle name="Обычный 5 18" xfId="4252"/>
    <cellStyle name="Обычный 5 19" xfId="4253"/>
    <cellStyle name="Обычный 5 19 2" xfId="4254"/>
    <cellStyle name="Обычный 5 19 2 2" xfId="4255"/>
    <cellStyle name="Обычный 5 19 3" xfId="4256"/>
    <cellStyle name="Обычный 5 19 3 2" xfId="4257"/>
    <cellStyle name="Обычный 5 19 4" xfId="4258"/>
    <cellStyle name="Обычный 5 2" xfId="4259"/>
    <cellStyle name="Обычный 5 2 2" xfId="4260"/>
    <cellStyle name="Обычный 5 2 2 2" xfId="4261"/>
    <cellStyle name="Обычный 5 2 2 3" xfId="4262"/>
    <cellStyle name="Обычный 5 2 2 3 2" xfId="4263"/>
    <cellStyle name="Обычный 5 2 3" xfId="4264"/>
    <cellStyle name="Обычный 5 2 3 2" xfId="4265"/>
    <cellStyle name="Обычный 5 2 3 3" xfId="4266"/>
    <cellStyle name="Обычный 5 2 4" xfId="4267"/>
    <cellStyle name="Обычный 5 2 4 2" xfId="4268"/>
    <cellStyle name="Обычный 5 2 5" xfId="4269"/>
    <cellStyle name="Обычный 5 2 5 2" xfId="4270"/>
    <cellStyle name="Обычный 5 20" xfId="4271"/>
    <cellStyle name="Обычный 5 20 2" xfId="4272"/>
    <cellStyle name="Обычный 5 20 2 2" xfId="4273"/>
    <cellStyle name="Обычный 5 20 3" xfId="4274"/>
    <cellStyle name="Обычный 5 20 3 2" xfId="4275"/>
    <cellStyle name="Обычный 5 20 4" xfId="4276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3" xfId="4281"/>
    <cellStyle name="Обычный 5 21 3" xfId="4282"/>
    <cellStyle name="Обычный 5 21 3 2" xfId="4283"/>
    <cellStyle name="Обычный 5 21 4" xfId="4284"/>
    <cellStyle name="Обычный 5 22" xfId="4285"/>
    <cellStyle name="Обычный 5 3" xfId="4286"/>
    <cellStyle name="Обычный 5 3 2" xfId="4287"/>
    <cellStyle name="Обычный 5 3 2 2" xfId="4288"/>
    <cellStyle name="Обычный 5 3 2 3" xfId="4289"/>
    <cellStyle name="Обычный 5 3 2 3 2" xfId="4290"/>
    <cellStyle name="Обычный 5 3 3" xfId="4291"/>
    <cellStyle name="Обычный 5 3 4" xfId="4292"/>
    <cellStyle name="Обычный 5 3 4 2" xfId="4293"/>
    <cellStyle name="Обычный 5 3 4 2 2" xfId="4294"/>
    <cellStyle name="Обычный 5 3 4 3" xfId="4295"/>
    <cellStyle name="Обычный 5 3 5" xfId="4296"/>
    <cellStyle name="Обычный 5 3 5 2" xfId="4297"/>
    <cellStyle name="Обычный 5 3 6" xfId="4298"/>
    <cellStyle name="Обычный 5 4" xfId="4299"/>
    <cellStyle name="Обычный 5 4 2" xfId="4300"/>
    <cellStyle name="Обычный 5 4 2 2" xfId="4301"/>
    <cellStyle name="Обычный 5 4 2 2 2" xfId="4302"/>
    <cellStyle name="Обычный 5 4 2 3" xfId="4303"/>
    <cellStyle name="Обычный 5 4 2 3 2" xfId="4304"/>
    <cellStyle name="Обычный 5 4 2 4" xfId="4305"/>
    <cellStyle name="Обычный 5 4 3" xfId="4306"/>
    <cellStyle name="Обычный 5 4 3 2" xfId="4307"/>
    <cellStyle name="Обычный 5 4 4" xfId="4308"/>
    <cellStyle name="Обычный 5 5" xfId="4309"/>
    <cellStyle name="Обычный 5 6" xfId="4310"/>
    <cellStyle name="Обычный 5 7" xfId="4311"/>
    <cellStyle name="Обычный 5 8" xfId="4312"/>
    <cellStyle name="Обычный 5 9" xfId="4313"/>
    <cellStyle name="Обычный 5_15_06_2014_prinevskoe" xfId="4314"/>
    <cellStyle name="Обычный 6" xfId="4315"/>
    <cellStyle name="Обычный 6 10" xfId="4316"/>
    <cellStyle name="Обычный 6 11" xfId="4317"/>
    <cellStyle name="Обычный 6 12" xfId="4318"/>
    <cellStyle name="Обычный 6 13" xfId="4319"/>
    <cellStyle name="Обычный 6 14" xfId="4320"/>
    <cellStyle name="Обычный 6 15" xfId="4321"/>
    <cellStyle name="Обычный 6 16" xfId="4322"/>
    <cellStyle name="Обычный 6 17" xfId="4323"/>
    <cellStyle name="Обычный 6 2" xfId="4324"/>
    <cellStyle name="Обычный 6 2 2" xfId="4325"/>
    <cellStyle name="Обычный 6 2 3" xfId="4326"/>
    <cellStyle name="Обычный 6 3" xfId="4327"/>
    <cellStyle name="Обычный 6 4" xfId="4328"/>
    <cellStyle name="Обычный 6 5" xfId="4329"/>
    <cellStyle name="Обычный 6 6" xfId="4330"/>
    <cellStyle name="Обычный 6 7" xfId="4331"/>
    <cellStyle name="Обычный 6 8" xfId="4332"/>
    <cellStyle name="Обычный 6 9" xfId="4333"/>
    <cellStyle name="Обычный 6_Гермес 26.09.15" xfId="4334"/>
    <cellStyle name="Обычный 7" xfId="4335"/>
    <cellStyle name="Обычный 7 10" xfId="4336"/>
    <cellStyle name="Обычный 7 11" xfId="4337"/>
    <cellStyle name="Обычный 7 12" xfId="4338"/>
    <cellStyle name="Обычный 7 13" xfId="4339"/>
    <cellStyle name="Обычный 7 14" xfId="4340"/>
    <cellStyle name="Обычный 7 2" xfId="4341"/>
    <cellStyle name="Обычный 7 3" xfId="4342"/>
    <cellStyle name="Обычный 7 4" xfId="4343"/>
    <cellStyle name="Обычный 7 5" xfId="4344"/>
    <cellStyle name="Обычный 7 6" xfId="4345"/>
    <cellStyle name="Обычный 7 7" xfId="4346"/>
    <cellStyle name="Обычный 7 8" xfId="4347"/>
    <cellStyle name="Обычный 7 9" xfId="4348"/>
    <cellStyle name="Обычный 8" xfId="4349"/>
    <cellStyle name="Обычный 8 10" xfId="4350"/>
    <cellStyle name="Обычный 8 2" xfId="4351"/>
    <cellStyle name="Обычный 8 3" xfId="4352"/>
    <cellStyle name="Обычный 8 4" xfId="4353"/>
    <cellStyle name="Обычный 8 5" xfId="4354"/>
    <cellStyle name="Обычный 8 6" xfId="4355"/>
    <cellStyle name="Обычный 8 7" xfId="4356"/>
    <cellStyle name="Обычный 8 8" xfId="4357"/>
    <cellStyle name="Обычный 8 9" xfId="4358"/>
    <cellStyle name="Обычный 9" xfId="4359"/>
    <cellStyle name="Обычный 9 2" xfId="4360"/>
    <cellStyle name="Обычный 9 3" xfId="4361"/>
    <cellStyle name="Обычный_База 2 2 2 2 2 2" xfId="4548"/>
    <cellStyle name="Обычный_База_База1 2_База1 (version 1)" xfId="4549"/>
    <cellStyle name="Обычный_Выездка технические1 2 2" xfId="4362"/>
    <cellStyle name="Обычный_Выездка технические1 3" xfId="4543"/>
    <cellStyle name="Обычный_Измайлово-2003" xfId="4544"/>
    <cellStyle name="Обычный_Измайлово-2003 2" xfId="4545"/>
    <cellStyle name="Обычный_конкур f" xfId="4363"/>
    <cellStyle name="Обычный_конкур1 2 2" xfId="4552"/>
    <cellStyle name="Обычный_Лист Microsoft Excel 10" xfId="4364"/>
    <cellStyle name="Обычный_Лист Microsoft Excel 10 2" xfId="4551"/>
    <cellStyle name="Обычный_Лист Microsoft Excel 11" xfId="4547"/>
    <cellStyle name="Обычный_Лист Microsoft Excel 11 2" xfId="4550"/>
    <cellStyle name="Обычный_Лист Microsoft Excel 2 12" xfId="4546"/>
    <cellStyle name="Обычный_Лист Microsoft Excel 2 12 2" xfId="4554"/>
    <cellStyle name="Обычный_Лист Microsoft Excel 3 2" xfId="4542"/>
    <cellStyle name="Обычный_Орел 11" xfId="4555"/>
    <cellStyle name="Плохой 2" xfId="4365"/>
    <cellStyle name="Плохой 2 2" xfId="4366"/>
    <cellStyle name="Плохой 3" xfId="4367"/>
    <cellStyle name="Плохой 3 2" xfId="4368"/>
    <cellStyle name="Плохой 4" xfId="4369"/>
    <cellStyle name="Плохой 4 2" xfId="4370"/>
    <cellStyle name="Плохой 5" xfId="4371"/>
    <cellStyle name="Плохой 5 2" xfId="4372"/>
    <cellStyle name="Плохой 6" xfId="4373"/>
    <cellStyle name="Плохой 6 2" xfId="4374"/>
    <cellStyle name="Плохой 7" xfId="4375"/>
    <cellStyle name="Плохой 7 2" xfId="4376"/>
    <cellStyle name="Плохой 8" xfId="4377"/>
    <cellStyle name="Пояснение 2" xfId="4378"/>
    <cellStyle name="Пояснение 2 2" xfId="4379"/>
    <cellStyle name="Пояснение 3" xfId="4380"/>
    <cellStyle name="Пояснение 3 2" xfId="4381"/>
    <cellStyle name="Пояснение 4" xfId="4382"/>
    <cellStyle name="Пояснение 4 2" xfId="4383"/>
    <cellStyle name="Пояснение 5" xfId="4384"/>
    <cellStyle name="Пояснение 5 2" xfId="4385"/>
    <cellStyle name="Пояснение 6" xfId="4386"/>
    <cellStyle name="Пояснение 6 2" xfId="4387"/>
    <cellStyle name="Пояснение 7" xfId="4388"/>
    <cellStyle name="Примечание 2" xfId="4389"/>
    <cellStyle name="Примечание 2 2" xfId="4390"/>
    <cellStyle name="Примечание 2 2 2" xfId="4391"/>
    <cellStyle name="Примечание 2 3" xfId="4392"/>
    <cellStyle name="Примечание 2 3 2" xfId="4393"/>
    <cellStyle name="Примечание 2 4" xfId="4394"/>
    <cellStyle name="Примечание 3" xfId="4395"/>
    <cellStyle name="Примечание 4" xfId="4396"/>
    <cellStyle name="Примечание 5" xfId="4397"/>
    <cellStyle name="Примечание 6" xfId="4398"/>
    <cellStyle name="Примечание 6 2" xfId="4399"/>
    <cellStyle name="Примечание 6 3" xfId="4400"/>
    <cellStyle name="Примечание 7" xfId="4401"/>
    <cellStyle name="Примечание 7 2" xfId="4402"/>
    <cellStyle name="Примечание 8" xfId="4403"/>
    <cellStyle name="Примечание 8 2" xfId="4404"/>
    <cellStyle name="Примечание 9" xfId="4405"/>
    <cellStyle name="Процентный 2" xfId="4406"/>
    <cellStyle name="Процентный 2 2" xfId="4407"/>
    <cellStyle name="Процентный 2 3" xfId="4408"/>
    <cellStyle name="Связанная ячейка 2" xfId="4409"/>
    <cellStyle name="Связанная ячейка 2 2" xfId="4410"/>
    <cellStyle name="Связанная ячейка 3" xfId="4411"/>
    <cellStyle name="Связанная ячейка 3 2" xfId="4412"/>
    <cellStyle name="Связанная ячейка 4" xfId="4413"/>
    <cellStyle name="Связанная ячейка 4 2" xfId="4414"/>
    <cellStyle name="Связанная ячейка 5" xfId="4415"/>
    <cellStyle name="Связанная ячейка 5 2" xfId="4416"/>
    <cellStyle name="Связанная ячейка 6" xfId="4417"/>
    <cellStyle name="Связанная ячейка 6 2" xfId="4418"/>
    <cellStyle name="Связанная ячейка 7" xfId="4419"/>
    <cellStyle name="Текст предупреждения 2" xfId="4420"/>
    <cellStyle name="Текст предупреждения 2 2" xfId="4421"/>
    <cellStyle name="Текст предупреждения 3" xfId="4422"/>
    <cellStyle name="Текст предупреждения 3 2" xfId="4423"/>
    <cellStyle name="Текст предупреждения 4" xfId="4424"/>
    <cellStyle name="Текст предупреждения 4 2" xfId="4425"/>
    <cellStyle name="Текст предупреждения 5" xfId="4426"/>
    <cellStyle name="Текст предупреждения 5 2" xfId="4427"/>
    <cellStyle name="Текст предупреждения 6" xfId="4428"/>
    <cellStyle name="Текст предупреждения 6 2" xfId="4429"/>
    <cellStyle name="Текст предупреждения 7" xfId="4430"/>
    <cellStyle name="Финансовый 2" xfId="4431"/>
    <cellStyle name="Финансовый 2 2" xfId="4432"/>
    <cellStyle name="Финансовый 2 2 2" xfId="4433"/>
    <cellStyle name="Финансовый 2 2 2 2" xfId="4434"/>
    <cellStyle name="Финансовый 2 2 2 2 2" xfId="4435"/>
    <cellStyle name="Финансовый 2 2 2 2 2 2" xfId="4436"/>
    <cellStyle name="Финансовый 2 2 2 2 2 3" xfId="4437"/>
    <cellStyle name="Финансовый 2 2 2 2 3" xfId="4438"/>
    <cellStyle name="Финансовый 2 2 2 2 4" xfId="4439"/>
    <cellStyle name="Финансовый 2 2 3" xfId="4440"/>
    <cellStyle name="Финансовый 2 2 3 2" xfId="4441"/>
    <cellStyle name="Финансовый 2 2 3 3" xfId="4442"/>
    <cellStyle name="Финансовый 2 2 3 4" xfId="4443"/>
    <cellStyle name="Финансовый 2 2 3 5" xfId="4444"/>
    <cellStyle name="Финансовый 2 2 3 6" xfId="4445"/>
    <cellStyle name="Финансовый 2 2 4" xfId="4446"/>
    <cellStyle name="Финансовый 2 2 4 2" xfId="4447"/>
    <cellStyle name="Финансовый 2 2 4 2 2" xfId="4448"/>
    <cellStyle name="Финансовый 2 2 4 2 2 2" xfId="4449"/>
    <cellStyle name="Финансовый 2 2 4 2 2 3" xfId="4450"/>
    <cellStyle name="Финансовый 2 2 4 2 3" xfId="4451"/>
    <cellStyle name="Финансовый 2 2 4 2 4" xfId="4452"/>
    <cellStyle name="Финансовый 2 2 5" xfId="4453"/>
    <cellStyle name="Финансовый 2 2 5 2" xfId="4454"/>
    <cellStyle name="Финансовый 2 2 5 2 2" xfId="4455"/>
    <cellStyle name="Финансовый 2 2 5 2 2 2" xfId="4456"/>
    <cellStyle name="Финансовый 2 2 5 2 2 3" xfId="4457"/>
    <cellStyle name="Финансовый 2 2 5 2 3" xfId="4458"/>
    <cellStyle name="Финансовый 2 2 5 2 4" xfId="4459"/>
    <cellStyle name="Финансовый 2 2 6" xfId="4460"/>
    <cellStyle name="Финансовый 2 2 6 2" xfId="4461"/>
    <cellStyle name="Финансовый 2 2 6 2 2" xfId="4462"/>
    <cellStyle name="Финансовый 2 2 6 2 2 2" xfId="4463"/>
    <cellStyle name="Финансовый 2 2 6 2 2 3" xfId="4464"/>
    <cellStyle name="Финансовый 2 2 6 2 3" xfId="4465"/>
    <cellStyle name="Финансовый 2 2 6 2 4" xfId="4466"/>
    <cellStyle name="Финансовый 2 2 7" xfId="4467"/>
    <cellStyle name="Финансовый 2 3" xfId="4468"/>
    <cellStyle name="Финансовый 2 3 2" xfId="4469"/>
    <cellStyle name="Финансовый 2 3 2 2" xfId="4470"/>
    <cellStyle name="Финансовый 2 3 2 2 2" xfId="4471"/>
    <cellStyle name="Финансовый 2 3 2 2 3" xfId="4472"/>
    <cellStyle name="Финансовый 2 3 2 3" xfId="4473"/>
    <cellStyle name="Финансовый 2 3 2 4" xfId="4474"/>
    <cellStyle name="Финансовый 2 4" xfId="4475"/>
    <cellStyle name="Финансовый 2 4 2" xfId="4476"/>
    <cellStyle name="Финансовый 2 4 2 2" xfId="4477"/>
    <cellStyle name="Финансовый 2 4 2 2 2" xfId="4478"/>
    <cellStyle name="Финансовый 2 4 2 2 3" xfId="4479"/>
    <cellStyle name="Финансовый 2 4 2 3" xfId="4480"/>
    <cellStyle name="Финансовый 2 4 2 4" xfId="4481"/>
    <cellStyle name="Финансовый 2 4 3" xfId="4482"/>
    <cellStyle name="Финансовый 2 4 3 2" xfId="4483"/>
    <cellStyle name="Финансовый 2 4 4" xfId="4484"/>
    <cellStyle name="Финансовый 2 5" xfId="4485"/>
    <cellStyle name="Финансовый 2 5 2" xfId="4486"/>
    <cellStyle name="Финансовый 2 6" xfId="4487"/>
    <cellStyle name="Финансовый 2 6 2" xfId="4488"/>
    <cellStyle name="Финансовый 2 7" xfId="4489"/>
    <cellStyle name="Финансовый 2 8" xfId="4490"/>
    <cellStyle name="Финансовый 2 9" xfId="4491"/>
    <cellStyle name="Финансовый 3" xfId="4492"/>
    <cellStyle name="Финансовый 3 2" xfId="4493"/>
    <cellStyle name="Финансовый 3 2 2" xfId="4494"/>
    <cellStyle name="Финансовый 3 2 2 2" xfId="4495"/>
    <cellStyle name="Финансовый 3 2 2 2 2" xfId="4496"/>
    <cellStyle name="Финансовый 3 2 2 2 3" xfId="4497"/>
    <cellStyle name="Финансовый 3 2 2 3" xfId="4498"/>
    <cellStyle name="Финансовый 3 2 2 4" xfId="4499"/>
    <cellStyle name="Финансовый 3 2 3" xfId="4500"/>
    <cellStyle name="Финансовый 3 2 4" xfId="4501"/>
    <cellStyle name="Финансовый 3 3" xfId="4502"/>
    <cellStyle name="Финансовый 3 3 2" xfId="4503"/>
    <cellStyle name="Финансовый 3 3 2 2" xfId="4504"/>
    <cellStyle name="Финансовый 3 3 2 2 2" xfId="4505"/>
    <cellStyle name="Финансовый 3 3 2 3" xfId="4506"/>
    <cellStyle name="Финансовый 3 3 3" xfId="4507"/>
    <cellStyle name="Финансовый 3 3 3 2" xfId="4508"/>
    <cellStyle name="Финансовый 3 3 4" xfId="4509"/>
    <cellStyle name="Финансовый 3 4" xfId="4510"/>
    <cellStyle name="Финансовый 3 4 2" xfId="4511"/>
    <cellStyle name="Финансовый 3 4 3" xfId="4512"/>
    <cellStyle name="Финансовый 4" xfId="4513"/>
    <cellStyle name="Финансовый 4 2" xfId="4514"/>
    <cellStyle name="Финансовый 4 2 2" xfId="4515"/>
    <cellStyle name="Финансовый 4 2 3" xfId="4516"/>
    <cellStyle name="Финансовый 4 2 4" xfId="4517"/>
    <cellStyle name="Финансовый 4 2 5" xfId="4518"/>
    <cellStyle name="Финансовый 4 2 6" xfId="4519"/>
    <cellStyle name="Финансовый 4 3" xfId="4520"/>
    <cellStyle name="Финансовый 4 3 2" xfId="4521"/>
    <cellStyle name="Финансовый 4 3 2 2" xfId="4522"/>
    <cellStyle name="Финансовый 4 3 3" xfId="4523"/>
    <cellStyle name="Финансовый 4 4" xfId="4524"/>
    <cellStyle name="Финансовый 4 4 2" xfId="4525"/>
    <cellStyle name="Финансовый 4 5" xfId="4526"/>
    <cellStyle name="Финансовый 4 5 2" xfId="4527"/>
    <cellStyle name="Финансовый 4 6" xfId="4528"/>
    <cellStyle name="Хороший 2" xfId="4529"/>
    <cellStyle name="Хороший 2 2" xfId="4530"/>
    <cellStyle name="Хороший 3" xfId="4531"/>
    <cellStyle name="Хороший 3 2" xfId="4532"/>
    <cellStyle name="Хороший 4" xfId="4533"/>
    <cellStyle name="Хороший 4 2" xfId="4534"/>
    <cellStyle name="Хороший 5" xfId="4535"/>
    <cellStyle name="Хороший 5 2" xfId="4536"/>
    <cellStyle name="Хороший 6" xfId="4537"/>
    <cellStyle name="Хороший 6 2" xfId="4538"/>
    <cellStyle name="Хороший 7" xfId="4539"/>
    <cellStyle name="Хороший 7 2" xfId="4540"/>
    <cellStyle name="Хороший 8" xfId="454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3.jpeg"/><Relationship Id="rId1" Type="http://schemas.openxmlformats.org/officeDocument/2006/relationships/image" Target="../media/image2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5.jpeg"/><Relationship Id="rId1" Type="http://schemas.openxmlformats.org/officeDocument/2006/relationships/image" Target="../media/image2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6.jpe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jpeg"/><Relationship Id="rId2" Type="http://schemas.openxmlformats.org/officeDocument/2006/relationships/image" Target="../media/image28.jpeg"/><Relationship Id="rId1" Type="http://schemas.openxmlformats.org/officeDocument/2006/relationships/image" Target="../media/image27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jpeg"/><Relationship Id="rId2" Type="http://schemas.openxmlformats.org/officeDocument/2006/relationships/image" Target="../media/image31.jpeg"/><Relationship Id="rId1" Type="http://schemas.openxmlformats.org/officeDocument/2006/relationships/image" Target="../media/image30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jpeg"/><Relationship Id="rId2" Type="http://schemas.openxmlformats.org/officeDocument/2006/relationships/image" Target="../media/image33.jpeg"/><Relationship Id="rId1" Type="http://schemas.openxmlformats.org/officeDocument/2006/relationships/image" Target="../media/image3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jpeg"/><Relationship Id="rId2" Type="http://schemas.openxmlformats.org/officeDocument/2006/relationships/image" Target="../media/image33.jpeg"/><Relationship Id="rId1" Type="http://schemas.openxmlformats.org/officeDocument/2006/relationships/image" Target="../media/image32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jpeg"/><Relationship Id="rId2" Type="http://schemas.openxmlformats.org/officeDocument/2006/relationships/image" Target="../media/image34.jpeg"/><Relationship Id="rId1" Type="http://schemas.openxmlformats.org/officeDocument/2006/relationships/image" Target="../media/image30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jpeg"/><Relationship Id="rId2" Type="http://schemas.openxmlformats.org/officeDocument/2006/relationships/image" Target="../media/image34.jpeg"/><Relationship Id="rId1" Type="http://schemas.openxmlformats.org/officeDocument/2006/relationships/image" Target="../media/image30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36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37.jpeg"/><Relationship Id="rId1" Type="http://schemas.openxmlformats.org/officeDocument/2006/relationships/image" Target="../media/image2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16.jpeg"/><Relationship Id="rId1" Type="http://schemas.openxmlformats.org/officeDocument/2006/relationships/image" Target="../media/image18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4</xdr:col>
      <xdr:colOff>161925</xdr:colOff>
      <xdr:row>0</xdr:row>
      <xdr:rowOff>752475</xdr:rowOff>
    </xdr:to>
    <xdr:pic>
      <xdr:nvPicPr>
        <xdr:cNvPr id="13466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0"/>
          <a:ext cx="1838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1828800</xdr:colOff>
      <xdr:row>0</xdr:row>
      <xdr:rowOff>114300</xdr:rowOff>
    </xdr:from>
    <xdr:to>
      <xdr:col>11</xdr:col>
      <xdr:colOff>914400</xdr:colOff>
      <xdr:row>0</xdr:row>
      <xdr:rowOff>1066800</xdr:rowOff>
    </xdr:to>
    <xdr:pic>
      <xdr:nvPicPr>
        <xdr:cNvPr id="13466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96475" y="1143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781050</xdr:rowOff>
    </xdr:from>
    <xdr:to>
      <xdr:col>4</xdr:col>
      <xdr:colOff>142875</xdr:colOff>
      <xdr:row>1</xdr:row>
      <xdr:rowOff>200025</xdr:rowOff>
    </xdr:to>
    <xdr:pic>
      <xdr:nvPicPr>
        <xdr:cNvPr id="134666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781050"/>
          <a:ext cx="18383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4</xdr:col>
      <xdr:colOff>400050</xdr:colOff>
      <xdr:row>0</xdr:row>
      <xdr:rowOff>1019175</xdr:rowOff>
    </xdr:to>
    <xdr:pic>
      <xdr:nvPicPr>
        <xdr:cNvPr id="14440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42875"/>
          <a:ext cx="2295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215900</xdr:colOff>
      <xdr:row>0</xdr:row>
      <xdr:rowOff>66675</xdr:rowOff>
    </xdr:from>
    <xdr:to>
      <xdr:col>19</xdr:col>
      <xdr:colOff>466725</xdr:colOff>
      <xdr:row>0</xdr:row>
      <xdr:rowOff>1133475</xdr:rowOff>
    </xdr:to>
    <xdr:pic>
      <xdr:nvPicPr>
        <xdr:cNvPr id="14440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6100" y="66675"/>
          <a:ext cx="10318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590550</xdr:colOff>
      <xdr:row>0</xdr:row>
      <xdr:rowOff>209550</xdr:rowOff>
    </xdr:from>
    <xdr:to>
      <xdr:col>17</xdr:col>
      <xdr:colOff>752475</xdr:colOff>
      <xdr:row>1</xdr:row>
      <xdr:rowOff>0</xdr:rowOff>
    </xdr:to>
    <xdr:pic>
      <xdr:nvPicPr>
        <xdr:cNvPr id="4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72825" y="209550"/>
          <a:ext cx="1828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180975</xdr:rowOff>
    </xdr:from>
    <xdr:to>
      <xdr:col>5</xdr:col>
      <xdr:colOff>266700</xdr:colOff>
      <xdr:row>0</xdr:row>
      <xdr:rowOff>1038225</xdr:rowOff>
    </xdr:to>
    <xdr:pic>
      <xdr:nvPicPr>
        <xdr:cNvPr id="11921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0975"/>
          <a:ext cx="3038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123824</xdr:colOff>
      <xdr:row>0</xdr:row>
      <xdr:rowOff>19050</xdr:rowOff>
    </xdr:from>
    <xdr:to>
      <xdr:col>19</xdr:col>
      <xdr:colOff>114299</xdr:colOff>
      <xdr:row>0</xdr:row>
      <xdr:rowOff>1104900</xdr:rowOff>
    </xdr:to>
    <xdr:pic>
      <xdr:nvPicPr>
        <xdr:cNvPr id="119219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34699" y="19050"/>
          <a:ext cx="10001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276225</xdr:colOff>
      <xdr:row>0</xdr:row>
      <xdr:rowOff>66675</xdr:rowOff>
    </xdr:from>
    <xdr:to>
      <xdr:col>25</xdr:col>
      <xdr:colOff>361950</xdr:colOff>
      <xdr:row>0</xdr:row>
      <xdr:rowOff>1095375</xdr:rowOff>
    </xdr:to>
    <xdr:pic>
      <xdr:nvPicPr>
        <xdr:cNvPr id="4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44400" y="66675"/>
          <a:ext cx="1828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342900</xdr:colOff>
      <xdr:row>0</xdr:row>
      <xdr:rowOff>990600</xdr:rowOff>
    </xdr:to>
    <xdr:pic>
      <xdr:nvPicPr>
        <xdr:cNvPr id="13741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914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57150</xdr:rowOff>
    </xdr:from>
    <xdr:to>
      <xdr:col>19</xdr:col>
      <xdr:colOff>224118</xdr:colOff>
      <xdr:row>1</xdr:row>
      <xdr:rowOff>19050</xdr:rowOff>
    </xdr:to>
    <xdr:pic>
      <xdr:nvPicPr>
        <xdr:cNvPr id="137413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51726" y="57150"/>
          <a:ext cx="1023098" cy="1048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133350</xdr:colOff>
      <xdr:row>0</xdr:row>
      <xdr:rowOff>85725</xdr:rowOff>
    </xdr:from>
    <xdr:to>
      <xdr:col>25</xdr:col>
      <xdr:colOff>228600</xdr:colOff>
      <xdr:row>1</xdr:row>
      <xdr:rowOff>57150</xdr:rowOff>
    </xdr:to>
    <xdr:pic>
      <xdr:nvPicPr>
        <xdr:cNvPr id="137414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49075" y="85725"/>
          <a:ext cx="1838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6</xdr:col>
      <xdr:colOff>180975</xdr:colOff>
      <xdr:row>0</xdr:row>
      <xdr:rowOff>1000125</xdr:rowOff>
    </xdr:to>
    <xdr:pic>
      <xdr:nvPicPr>
        <xdr:cNvPr id="14142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2676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228600</xdr:colOff>
      <xdr:row>0</xdr:row>
      <xdr:rowOff>95250</xdr:rowOff>
    </xdr:from>
    <xdr:to>
      <xdr:col>19</xdr:col>
      <xdr:colOff>190500</xdr:colOff>
      <xdr:row>0</xdr:row>
      <xdr:rowOff>1181100</xdr:rowOff>
    </xdr:to>
    <xdr:pic>
      <xdr:nvPicPr>
        <xdr:cNvPr id="141430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15600" y="95250"/>
          <a:ext cx="970429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123825</xdr:colOff>
      <xdr:row>0</xdr:row>
      <xdr:rowOff>104775</xdr:rowOff>
    </xdr:from>
    <xdr:to>
      <xdr:col>25</xdr:col>
      <xdr:colOff>238125</xdr:colOff>
      <xdr:row>0</xdr:row>
      <xdr:rowOff>1123950</xdr:rowOff>
    </xdr:to>
    <xdr:pic>
      <xdr:nvPicPr>
        <xdr:cNvPr id="141431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7650" y="104775"/>
          <a:ext cx="1857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5</xdr:col>
      <xdr:colOff>276225</xdr:colOff>
      <xdr:row>0</xdr:row>
      <xdr:rowOff>866775</xdr:rowOff>
    </xdr:to>
    <xdr:pic>
      <xdr:nvPicPr>
        <xdr:cNvPr id="12241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201706</xdr:colOff>
      <xdr:row>0</xdr:row>
      <xdr:rowOff>76200</xdr:rowOff>
    </xdr:from>
    <xdr:to>
      <xdr:col>19</xdr:col>
      <xdr:colOff>171450</xdr:colOff>
      <xdr:row>0</xdr:row>
      <xdr:rowOff>1152525</xdr:rowOff>
    </xdr:to>
    <xdr:pic>
      <xdr:nvPicPr>
        <xdr:cNvPr id="122417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88706" y="76200"/>
          <a:ext cx="978273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123825</xdr:colOff>
      <xdr:row>0</xdr:row>
      <xdr:rowOff>104775</xdr:rowOff>
    </xdr:from>
    <xdr:to>
      <xdr:col>25</xdr:col>
      <xdr:colOff>238125</xdr:colOff>
      <xdr:row>0</xdr:row>
      <xdr:rowOff>1123950</xdr:rowOff>
    </xdr:to>
    <xdr:pic>
      <xdr:nvPicPr>
        <xdr:cNvPr id="122418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7650" y="104775"/>
          <a:ext cx="1857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6</xdr:col>
      <xdr:colOff>323850</xdr:colOff>
      <xdr:row>0</xdr:row>
      <xdr:rowOff>1171575</xdr:rowOff>
    </xdr:to>
    <xdr:pic>
      <xdr:nvPicPr>
        <xdr:cNvPr id="12356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2895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114300</xdr:rowOff>
    </xdr:from>
    <xdr:to>
      <xdr:col>19</xdr:col>
      <xdr:colOff>625475</xdr:colOff>
      <xdr:row>0</xdr:row>
      <xdr:rowOff>1152525</xdr:rowOff>
    </xdr:to>
    <xdr:pic>
      <xdr:nvPicPr>
        <xdr:cNvPr id="123570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96600" y="114300"/>
          <a:ext cx="10445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47625</xdr:colOff>
      <xdr:row>0</xdr:row>
      <xdr:rowOff>114300</xdr:rowOff>
    </xdr:from>
    <xdr:to>
      <xdr:col>26</xdr:col>
      <xdr:colOff>333375</xdr:colOff>
      <xdr:row>0</xdr:row>
      <xdr:rowOff>1133475</xdr:rowOff>
    </xdr:to>
    <xdr:pic>
      <xdr:nvPicPr>
        <xdr:cNvPr id="123571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0" y="114300"/>
          <a:ext cx="1828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6</xdr:col>
      <xdr:colOff>321452</xdr:colOff>
      <xdr:row>0</xdr:row>
      <xdr:rowOff>1142999</xdr:rowOff>
    </xdr:to>
    <xdr:pic>
      <xdr:nvPicPr>
        <xdr:cNvPr id="13840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4"/>
          <a:ext cx="2950352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279400</xdr:colOff>
      <xdr:row>0</xdr:row>
      <xdr:rowOff>114300</xdr:rowOff>
    </xdr:from>
    <xdr:to>
      <xdr:col>19</xdr:col>
      <xdr:colOff>561975</xdr:colOff>
      <xdr:row>0</xdr:row>
      <xdr:rowOff>1152525</xdr:rowOff>
    </xdr:to>
    <xdr:pic>
      <xdr:nvPicPr>
        <xdr:cNvPr id="138409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9600" y="114300"/>
          <a:ext cx="10318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47625</xdr:colOff>
      <xdr:row>0</xdr:row>
      <xdr:rowOff>114300</xdr:rowOff>
    </xdr:from>
    <xdr:to>
      <xdr:col>26</xdr:col>
      <xdr:colOff>333375</xdr:colOff>
      <xdr:row>0</xdr:row>
      <xdr:rowOff>1133475</xdr:rowOff>
    </xdr:to>
    <xdr:pic>
      <xdr:nvPicPr>
        <xdr:cNvPr id="138410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25300" y="114300"/>
          <a:ext cx="1828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265372</xdr:colOff>
      <xdr:row>0</xdr:row>
      <xdr:rowOff>1019735</xdr:rowOff>
    </xdr:to>
    <xdr:pic>
      <xdr:nvPicPr>
        <xdr:cNvPr id="12749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889790" cy="92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171450</xdr:colOff>
      <xdr:row>0</xdr:row>
      <xdr:rowOff>99733</xdr:rowOff>
    </xdr:from>
    <xdr:to>
      <xdr:col>19</xdr:col>
      <xdr:colOff>156882</xdr:colOff>
      <xdr:row>0</xdr:row>
      <xdr:rowOff>1176058</xdr:rowOff>
    </xdr:to>
    <xdr:pic>
      <xdr:nvPicPr>
        <xdr:cNvPr id="12749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47244" y="99733"/>
          <a:ext cx="993962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123825</xdr:colOff>
      <xdr:row>0</xdr:row>
      <xdr:rowOff>104775</xdr:rowOff>
    </xdr:from>
    <xdr:to>
      <xdr:col>25</xdr:col>
      <xdr:colOff>238125</xdr:colOff>
      <xdr:row>0</xdr:row>
      <xdr:rowOff>1123950</xdr:rowOff>
    </xdr:to>
    <xdr:pic>
      <xdr:nvPicPr>
        <xdr:cNvPr id="127493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68125" y="104775"/>
          <a:ext cx="1857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2448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109817</xdr:colOff>
      <xdr:row>0</xdr:row>
      <xdr:rowOff>95250</xdr:rowOff>
    </xdr:from>
    <xdr:to>
      <xdr:col>6</xdr:col>
      <xdr:colOff>371941</xdr:colOff>
      <xdr:row>0</xdr:row>
      <xdr:rowOff>1042147</xdr:rowOff>
    </xdr:to>
    <xdr:pic>
      <xdr:nvPicPr>
        <xdr:cNvPr id="12449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" y="95250"/>
          <a:ext cx="2973948" cy="946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201705</xdr:colOff>
      <xdr:row>0</xdr:row>
      <xdr:rowOff>133350</xdr:rowOff>
    </xdr:from>
    <xdr:to>
      <xdr:col>19</xdr:col>
      <xdr:colOff>228600</xdr:colOff>
      <xdr:row>0</xdr:row>
      <xdr:rowOff>1209675</xdr:rowOff>
    </xdr:to>
    <xdr:pic>
      <xdr:nvPicPr>
        <xdr:cNvPr id="124491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3029" y="133350"/>
          <a:ext cx="1035424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123825</xdr:colOff>
      <xdr:row>0</xdr:row>
      <xdr:rowOff>104775</xdr:rowOff>
    </xdr:from>
    <xdr:to>
      <xdr:col>25</xdr:col>
      <xdr:colOff>238125</xdr:colOff>
      <xdr:row>0</xdr:row>
      <xdr:rowOff>1123950</xdr:rowOff>
    </xdr:to>
    <xdr:pic>
      <xdr:nvPicPr>
        <xdr:cNvPr id="124492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25250" y="104775"/>
          <a:ext cx="19050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114300</xdr:rowOff>
    </xdr:from>
    <xdr:to>
      <xdr:col>6</xdr:col>
      <xdr:colOff>329432</xdr:colOff>
      <xdr:row>0</xdr:row>
      <xdr:rowOff>1053353</xdr:rowOff>
    </xdr:to>
    <xdr:pic>
      <xdr:nvPicPr>
        <xdr:cNvPr id="14241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14300"/>
          <a:ext cx="3000355" cy="939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235323</xdr:colOff>
      <xdr:row>0</xdr:row>
      <xdr:rowOff>121023</xdr:rowOff>
    </xdr:from>
    <xdr:to>
      <xdr:col>19</xdr:col>
      <xdr:colOff>159683</xdr:colOff>
      <xdr:row>0</xdr:row>
      <xdr:rowOff>1168773</xdr:rowOff>
    </xdr:to>
    <xdr:pic>
      <xdr:nvPicPr>
        <xdr:cNvPr id="142419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31823" y="121023"/>
          <a:ext cx="932889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226358</xdr:colOff>
      <xdr:row>0</xdr:row>
      <xdr:rowOff>249891</xdr:rowOff>
    </xdr:from>
    <xdr:to>
      <xdr:col>25</xdr:col>
      <xdr:colOff>237004</xdr:colOff>
      <xdr:row>0</xdr:row>
      <xdr:rowOff>1040466</xdr:rowOff>
    </xdr:to>
    <xdr:pic>
      <xdr:nvPicPr>
        <xdr:cNvPr id="142420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77917" y="249891"/>
          <a:ext cx="1994087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342900</xdr:colOff>
      <xdr:row>0</xdr:row>
      <xdr:rowOff>990600</xdr:rowOff>
    </xdr:to>
    <xdr:pic>
      <xdr:nvPicPr>
        <xdr:cNvPr id="10726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914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381000</xdr:colOff>
      <xdr:row>0</xdr:row>
      <xdr:rowOff>82363</xdr:rowOff>
    </xdr:from>
    <xdr:to>
      <xdr:col>20</xdr:col>
      <xdr:colOff>111498</xdr:colOff>
      <xdr:row>1</xdr:row>
      <xdr:rowOff>44263</xdr:rowOff>
    </xdr:to>
    <xdr:pic>
      <xdr:nvPicPr>
        <xdr:cNvPr id="107269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3176" y="82363"/>
          <a:ext cx="985557" cy="1048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279027</xdr:colOff>
      <xdr:row>0</xdr:row>
      <xdr:rowOff>74519</xdr:rowOff>
    </xdr:from>
    <xdr:to>
      <xdr:col>25</xdr:col>
      <xdr:colOff>374277</xdr:colOff>
      <xdr:row>1</xdr:row>
      <xdr:rowOff>45944</xdr:rowOff>
    </xdr:to>
    <xdr:pic>
      <xdr:nvPicPr>
        <xdr:cNvPr id="107270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76262" y="74519"/>
          <a:ext cx="1832162" cy="1058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352425</xdr:colOff>
      <xdr:row>0</xdr:row>
      <xdr:rowOff>990600</xdr:rowOff>
    </xdr:to>
    <xdr:pic>
      <xdr:nvPicPr>
        <xdr:cNvPr id="14041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908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333375</xdr:colOff>
      <xdr:row>0</xdr:row>
      <xdr:rowOff>133350</xdr:rowOff>
    </xdr:from>
    <xdr:to>
      <xdr:col>20</xdr:col>
      <xdr:colOff>0</xdr:colOff>
      <xdr:row>0</xdr:row>
      <xdr:rowOff>1171575</xdr:rowOff>
    </xdr:to>
    <xdr:pic>
      <xdr:nvPicPr>
        <xdr:cNvPr id="14041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53700" y="133350"/>
          <a:ext cx="9239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295275</xdr:colOff>
      <xdr:row>0</xdr:row>
      <xdr:rowOff>123825</xdr:rowOff>
    </xdr:from>
    <xdr:to>
      <xdr:col>25</xdr:col>
      <xdr:colOff>371475</xdr:colOff>
      <xdr:row>0</xdr:row>
      <xdr:rowOff>1152525</xdr:rowOff>
    </xdr:to>
    <xdr:pic>
      <xdr:nvPicPr>
        <xdr:cNvPr id="140416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72900" y="123825"/>
          <a:ext cx="1819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180975</xdr:rowOff>
    </xdr:from>
    <xdr:to>
      <xdr:col>5</xdr:col>
      <xdr:colOff>266700</xdr:colOff>
      <xdr:row>0</xdr:row>
      <xdr:rowOff>1038225</xdr:rowOff>
    </xdr:to>
    <xdr:pic>
      <xdr:nvPicPr>
        <xdr:cNvPr id="14341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0975"/>
          <a:ext cx="3038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60325</xdr:colOff>
      <xdr:row>0</xdr:row>
      <xdr:rowOff>82550</xdr:rowOff>
    </xdr:from>
    <xdr:to>
      <xdr:col>20</xdr:col>
      <xdr:colOff>161925</xdr:colOff>
      <xdr:row>0</xdr:row>
      <xdr:rowOff>1168400</xdr:rowOff>
    </xdr:to>
    <xdr:pic>
      <xdr:nvPicPr>
        <xdr:cNvPr id="14341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37925" y="82550"/>
          <a:ext cx="9398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25400</xdr:colOff>
      <xdr:row>0</xdr:row>
      <xdr:rowOff>88900</xdr:rowOff>
    </xdr:from>
    <xdr:to>
      <xdr:col>25</xdr:col>
      <xdr:colOff>431800</xdr:colOff>
      <xdr:row>0</xdr:row>
      <xdr:rowOff>1117600</xdr:rowOff>
    </xdr:to>
    <xdr:pic>
      <xdr:nvPicPr>
        <xdr:cNvPr id="4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71400" y="88900"/>
          <a:ext cx="1828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609216</xdr:colOff>
      <xdr:row>0</xdr:row>
      <xdr:rowOff>1131794</xdr:rowOff>
    </xdr:to>
    <xdr:pic>
      <xdr:nvPicPr>
        <xdr:cNvPr id="11752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3200016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257175</xdr:colOff>
      <xdr:row>0</xdr:row>
      <xdr:rowOff>123825</xdr:rowOff>
    </xdr:from>
    <xdr:to>
      <xdr:col>19</xdr:col>
      <xdr:colOff>190500</xdr:colOff>
      <xdr:row>0</xdr:row>
      <xdr:rowOff>1143000</xdr:rowOff>
    </xdr:to>
    <xdr:pic>
      <xdr:nvPicPr>
        <xdr:cNvPr id="117529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5125" y="123825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133350</xdr:colOff>
      <xdr:row>0</xdr:row>
      <xdr:rowOff>104775</xdr:rowOff>
    </xdr:from>
    <xdr:to>
      <xdr:col>25</xdr:col>
      <xdr:colOff>228600</xdr:colOff>
      <xdr:row>0</xdr:row>
      <xdr:rowOff>1133475</xdr:rowOff>
    </xdr:to>
    <xdr:pic>
      <xdr:nvPicPr>
        <xdr:cNvPr id="117530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58600" y="104775"/>
          <a:ext cx="18383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0</xdr:row>
      <xdr:rowOff>85725</xdr:rowOff>
    </xdr:from>
    <xdr:to>
      <xdr:col>19</xdr:col>
      <xdr:colOff>180975</xdr:colOff>
      <xdr:row>0</xdr:row>
      <xdr:rowOff>1104900</xdr:rowOff>
    </xdr:to>
    <xdr:pic>
      <xdr:nvPicPr>
        <xdr:cNvPr id="14543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85725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161925</xdr:colOff>
      <xdr:row>0</xdr:row>
      <xdr:rowOff>38100</xdr:rowOff>
    </xdr:from>
    <xdr:to>
      <xdr:col>25</xdr:col>
      <xdr:colOff>257175</xdr:colOff>
      <xdr:row>0</xdr:row>
      <xdr:rowOff>1066800</xdr:rowOff>
    </xdr:to>
    <xdr:pic>
      <xdr:nvPicPr>
        <xdr:cNvPr id="145436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01450" y="38100"/>
          <a:ext cx="18383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100853</xdr:rowOff>
    </xdr:from>
    <xdr:to>
      <xdr:col>6</xdr:col>
      <xdr:colOff>437590</xdr:colOff>
      <xdr:row>0</xdr:row>
      <xdr:rowOff>1112184</xdr:rowOff>
    </xdr:to>
    <xdr:pic>
      <xdr:nvPicPr>
        <xdr:cNvPr id="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00853"/>
          <a:ext cx="3082178" cy="1011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76199</xdr:rowOff>
    </xdr:from>
    <xdr:to>
      <xdr:col>6</xdr:col>
      <xdr:colOff>381000</xdr:colOff>
      <xdr:row>0</xdr:row>
      <xdr:rowOff>1086970</xdr:rowOff>
    </xdr:to>
    <xdr:pic>
      <xdr:nvPicPr>
        <xdr:cNvPr id="13565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199"/>
          <a:ext cx="2911288" cy="101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241487</xdr:colOff>
      <xdr:row>0</xdr:row>
      <xdr:rowOff>91889</xdr:rowOff>
    </xdr:from>
    <xdr:to>
      <xdr:col>19</xdr:col>
      <xdr:colOff>224117</xdr:colOff>
      <xdr:row>0</xdr:row>
      <xdr:rowOff>1168214</xdr:rowOff>
    </xdr:to>
    <xdr:pic>
      <xdr:nvPicPr>
        <xdr:cNvPr id="135658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94869" y="91889"/>
          <a:ext cx="99116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142875</xdr:colOff>
      <xdr:row>0</xdr:row>
      <xdr:rowOff>28575</xdr:rowOff>
    </xdr:from>
    <xdr:to>
      <xdr:col>25</xdr:col>
      <xdr:colOff>266700</xdr:colOff>
      <xdr:row>0</xdr:row>
      <xdr:rowOff>1219200</xdr:rowOff>
    </xdr:to>
    <xdr:pic>
      <xdr:nvPicPr>
        <xdr:cNvPr id="135660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58600" y="28575"/>
          <a:ext cx="18669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114300</xdr:rowOff>
    </xdr:from>
    <xdr:to>
      <xdr:col>6</xdr:col>
      <xdr:colOff>560294</xdr:colOff>
      <xdr:row>0</xdr:row>
      <xdr:rowOff>1075765</xdr:rowOff>
    </xdr:to>
    <xdr:pic>
      <xdr:nvPicPr>
        <xdr:cNvPr id="10231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14300"/>
          <a:ext cx="2805393" cy="96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145677</xdr:colOff>
      <xdr:row>0</xdr:row>
      <xdr:rowOff>76200</xdr:rowOff>
    </xdr:from>
    <xdr:to>
      <xdr:col>19</xdr:col>
      <xdr:colOff>238125</xdr:colOff>
      <xdr:row>0</xdr:row>
      <xdr:rowOff>1123950</xdr:rowOff>
    </xdr:to>
    <xdr:pic>
      <xdr:nvPicPr>
        <xdr:cNvPr id="102311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31824" y="76200"/>
          <a:ext cx="110097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114300</xdr:colOff>
      <xdr:row>0</xdr:row>
      <xdr:rowOff>171450</xdr:rowOff>
    </xdr:from>
    <xdr:to>
      <xdr:col>25</xdr:col>
      <xdr:colOff>371475</xdr:colOff>
      <xdr:row>0</xdr:row>
      <xdr:rowOff>962025</xdr:rowOff>
    </xdr:to>
    <xdr:pic>
      <xdr:nvPicPr>
        <xdr:cNvPr id="102312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77600" y="171450"/>
          <a:ext cx="20002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67235</xdr:rowOff>
    </xdr:from>
    <xdr:to>
      <xdr:col>6</xdr:col>
      <xdr:colOff>273799</xdr:colOff>
      <xdr:row>0</xdr:row>
      <xdr:rowOff>997324</xdr:rowOff>
    </xdr:to>
    <xdr:pic>
      <xdr:nvPicPr>
        <xdr:cNvPr id="13942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4" y="67235"/>
          <a:ext cx="2918387" cy="93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38100</xdr:colOff>
      <xdr:row>0</xdr:row>
      <xdr:rowOff>114300</xdr:rowOff>
    </xdr:from>
    <xdr:to>
      <xdr:col>19</xdr:col>
      <xdr:colOff>561975</xdr:colOff>
      <xdr:row>0</xdr:row>
      <xdr:rowOff>1152525</xdr:rowOff>
    </xdr:to>
    <xdr:pic>
      <xdr:nvPicPr>
        <xdr:cNvPr id="139429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25175" y="114300"/>
          <a:ext cx="942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47625</xdr:colOff>
      <xdr:row>0</xdr:row>
      <xdr:rowOff>114300</xdr:rowOff>
    </xdr:from>
    <xdr:to>
      <xdr:col>26</xdr:col>
      <xdr:colOff>333375</xdr:colOff>
      <xdr:row>0</xdr:row>
      <xdr:rowOff>1133475</xdr:rowOff>
    </xdr:to>
    <xdr:pic>
      <xdr:nvPicPr>
        <xdr:cNvPr id="139430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11025" y="114300"/>
          <a:ext cx="1828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0</xdr:row>
      <xdr:rowOff>111499</xdr:rowOff>
    </xdr:from>
    <xdr:to>
      <xdr:col>5</xdr:col>
      <xdr:colOff>153520</xdr:colOff>
      <xdr:row>0</xdr:row>
      <xdr:rowOff>863974</xdr:rowOff>
    </xdr:to>
    <xdr:pic>
      <xdr:nvPicPr>
        <xdr:cNvPr id="11860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70" y="111499"/>
          <a:ext cx="2282638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38100</xdr:colOff>
      <xdr:row>0</xdr:row>
      <xdr:rowOff>114300</xdr:rowOff>
    </xdr:from>
    <xdr:to>
      <xdr:col>19</xdr:col>
      <xdr:colOff>561975</xdr:colOff>
      <xdr:row>0</xdr:row>
      <xdr:rowOff>1152525</xdr:rowOff>
    </xdr:to>
    <xdr:pic>
      <xdr:nvPicPr>
        <xdr:cNvPr id="118603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39450" y="114300"/>
          <a:ext cx="942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47625</xdr:colOff>
      <xdr:row>0</xdr:row>
      <xdr:rowOff>114300</xdr:rowOff>
    </xdr:from>
    <xdr:to>
      <xdr:col>26</xdr:col>
      <xdr:colOff>333375</xdr:colOff>
      <xdr:row>0</xdr:row>
      <xdr:rowOff>1133475</xdr:rowOff>
    </xdr:to>
    <xdr:pic>
      <xdr:nvPicPr>
        <xdr:cNvPr id="118604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25300" y="114300"/>
          <a:ext cx="1828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127000</xdr:rowOff>
    </xdr:from>
    <xdr:to>
      <xdr:col>4</xdr:col>
      <xdr:colOff>406400</xdr:colOff>
      <xdr:row>0</xdr:row>
      <xdr:rowOff>879475</xdr:rowOff>
    </xdr:to>
    <xdr:pic>
      <xdr:nvPicPr>
        <xdr:cNvPr id="10542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127000"/>
          <a:ext cx="1968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333375</xdr:colOff>
      <xdr:row>0</xdr:row>
      <xdr:rowOff>133350</xdr:rowOff>
    </xdr:from>
    <xdr:to>
      <xdr:col>20</xdr:col>
      <xdr:colOff>0</xdr:colOff>
      <xdr:row>0</xdr:row>
      <xdr:rowOff>1171575</xdr:rowOff>
    </xdr:to>
    <xdr:pic>
      <xdr:nvPicPr>
        <xdr:cNvPr id="105431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53700" y="133350"/>
          <a:ext cx="9239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295275</xdr:colOff>
      <xdr:row>0</xdr:row>
      <xdr:rowOff>123825</xdr:rowOff>
    </xdr:from>
    <xdr:to>
      <xdr:col>25</xdr:col>
      <xdr:colOff>371475</xdr:colOff>
      <xdr:row>0</xdr:row>
      <xdr:rowOff>1152525</xdr:rowOff>
    </xdr:to>
    <xdr:pic>
      <xdr:nvPicPr>
        <xdr:cNvPr id="105432" name="Picture 114" descr="x6awyeH4NJ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72900" y="123825"/>
          <a:ext cx="1819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view="pageBreakPreview" topLeftCell="A64" zoomScaleNormal="100" zoomScaleSheetLayoutView="100" workbookViewId="0">
      <selection activeCell="K38" sqref="K38"/>
    </sheetView>
  </sheetViews>
  <sheetFormatPr defaultRowHeight="12.75"/>
  <cols>
    <col min="1" max="1" width="6" customWidth="1"/>
    <col min="2" max="3" width="5.42578125" hidden="1" customWidth="1"/>
    <col min="4" max="4" width="20.140625" customWidth="1"/>
    <col min="5" max="5" width="9.5703125" customWidth="1"/>
    <col min="6" max="6" width="7.7109375" customWidth="1"/>
    <col min="7" max="7" width="32.5703125" customWidth="1"/>
    <col min="8" max="8" width="11.28515625" customWidth="1"/>
    <col min="9" max="9" width="17.140625" customWidth="1"/>
    <col min="10" max="10" width="16.5703125" customWidth="1"/>
    <col min="11" max="11" width="28" customWidth="1"/>
    <col min="12" max="12" width="14.7109375" customWidth="1"/>
  </cols>
  <sheetData>
    <row r="1" spans="1:12" ht="108" customHeight="1">
      <c r="A1" s="145" t="s">
        <v>258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30" customHeight="1">
      <c r="A2" s="146" t="s">
        <v>159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customHeight="1">
      <c r="A3" s="146" t="s">
        <v>141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21.75" customHeight="1">
      <c r="A4" s="147" t="s">
        <v>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15" customHeight="1">
      <c r="A5" s="2" t="s">
        <v>170</v>
      </c>
      <c r="B5" s="3"/>
      <c r="C5" s="3"/>
      <c r="D5" s="4"/>
      <c r="E5" s="5"/>
      <c r="F5" s="6"/>
      <c r="G5" s="7"/>
      <c r="H5" s="6"/>
      <c r="I5" s="8"/>
      <c r="J5" s="8"/>
      <c r="K5" s="9"/>
      <c r="L5" s="10" t="s">
        <v>257</v>
      </c>
    </row>
    <row r="6" spans="1:12" ht="58.5" customHeight="1">
      <c r="A6" s="11" t="s">
        <v>1</v>
      </c>
      <c r="B6" s="11" t="s">
        <v>2</v>
      </c>
      <c r="C6" s="11"/>
      <c r="D6" s="12" t="s">
        <v>3</v>
      </c>
      <c r="E6" s="13" t="s">
        <v>4</v>
      </c>
      <c r="F6" s="11" t="s">
        <v>5</v>
      </c>
      <c r="G6" s="12" t="s">
        <v>6</v>
      </c>
      <c r="H6" s="12" t="s">
        <v>4</v>
      </c>
      <c r="I6" s="12" t="s">
        <v>7</v>
      </c>
      <c r="J6" s="12" t="s">
        <v>8</v>
      </c>
      <c r="K6" s="12" t="s">
        <v>9</v>
      </c>
      <c r="L6" s="12" t="s">
        <v>10</v>
      </c>
    </row>
    <row r="7" spans="1:12" ht="45.75" customHeight="1">
      <c r="A7" s="14">
        <v>1</v>
      </c>
      <c r="B7" s="15"/>
      <c r="C7" s="15"/>
      <c r="D7" s="83" t="s">
        <v>38</v>
      </c>
      <c r="E7" s="84" t="s">
        <v>39</v>
      </c>
      <c r="F7" s="85">
        <v>1</v>
      </c>
      <c r="G7" s="86" t="s">
        <v>40</v>
      </c>
      <c r="H7" s="84" t="s">
        <v>41</v>
      </c>
      <c r="I7" s="85" t="s">
        <v>366</v>
      </c>
      <c r="J7" s="85" t="s">
        <v>45</v>
      </c>
      <c r="K7" s="87" t="s">
        <v>148</v>
      </c>
      <c r="L7" s="131" t="s">
        <v>424</v>
      </c>
    </row>
    <row r="8" spans="1:12" s="1" customFormat="1" ht="45.75" customHeight="1">
      <c r="A8" s="14">
        <v>2</v>
      </c>
      <c r="B8" s="15"/>
      <c r="C8" s="15"/>
      <c r="D8" s="83" t="s">
        <v>354</v>
      </c>
      <c r="E8" s="84" t="s">
        <v>355</v>
      </c>
      <c r="F8" s="85" t="s">
        <v>24</v>
      </c>
      <c r="G8" s="86" t="s">
        <v>356</v>
      </c>
      <c r="H8" s="84" t="s">
        <v>357</v>
      </c>
      <c r="I8" s="85" t="s">
        <v>358</v>
      </c>
      <c r="J8" s="85" t="s">
        <v>45</v>
      </c>
      <c r="K8" s="87" t="s">
        <v>359</v>
      </c>
      <c r="L8" s="131" t="s">
        <v>424</v>
      </c>
    </row>
    <row r="9" spans="1:12" s="1" customFormat="1" ht="45.75" customHeight="1">
      <c r="A9" s="14">
        <v>3</v>
      </c>
      <c r="B9" s="15"/>
      <c r="C9" s="15"/>
      <c r="D9" s="83" t="s">
        <v>368</v>
      </c>
      <c r="E9" s="78" t="s">
        <v>369</v>
      </c>
      <c r="F9" s="79" t="s">
        <v>24</v>
      </c>
      <c r="G9" s="80" t="s">
        <v>370</v>
      </c>
      <c r="H9" s="78" t="s">
        <v>371</v>
      </c>
      <c r="I9" s="79" t="s">
        <v>372</v>
      </c>
      <c r="J9" s="79" t="s">
        <v>45</v>
      </c>
      <c r="K9" s="81" t="s">
        <v>291</v>
      </c>
      <c r="L9" s="131" t="s">
        <v>424</v>
      </c>
    </row>
    <row r="10" spans="1:12" s="1" customFormat="1" ht="45.75" customHeight="1">
      <c r="A10" s="14">
        <v>4</v>
      </c>
      <c r="B10" s="99"/>
      <c r="C10" s="99"/>
      <c r="D10" s="83" t="s">
        <v>227</v>
      </c>
      <c r="E10" s="84" t="s">
        <v>228</v>
      </c>
      <c r="F10" s="85" t="s">
        <v>30</v>
      </c>
      <c r="G10" s="86" t="s">
        <v>407</v>
      </c>
      <c r="H10" s="84" t="s">
        <v>408</v>
      </c>
      <c r="I10" s="85" t="s">
        <v>42</v>
      </c>
      <c r="J10" s="17" t="s">
        <v>231</v>
      </c>
      <c r="K10" s="18" t="s">
        <v>37</v>
      </c>
      <c r="L10" s="131" t="s">
        <v>424</v>
      </c>
    </row>
    <row r="11" spans="1:12" s="1" customFormat="1" ht="45.75" customHeight="1">
      <c r="A11" s="14">
        <v>5</v>
      </c>
      <c r="B11" s="99"/>
      <c r="C11" s="99"/>
      <c r="D11" s="82" t="s">
        <v>227</v>
      </c>
      <c r="E11" s="78" t="s">
        <v>228</v>
      </c>
      <c r="F11" s="79" t="s">
        <v>30</v>
      </c>
      <c r="G11" s="80" t="s">
        <v>447</v>
      </c>
      <c r="H11" s="78" t="s">
        <v>230</v>
      </c>
      <c r="I11" s="79" t="s">
        <v>42</v>
      </c>
      <c r="J11" s="17" t="s">
        <v>231</v>
      </c>
      <c r="K11" s="18" t="s">
        <v>37</v>
      </c>
      <c r="L11" s="131" t="s">
        <v>424</v>
      </c>
    </row>
    <row r="12" spans="1:12" s="1" customFormat="1" ht="45.75" customHeight="1">
      <c r="A12" s="14">
        <v>6</v>
      </c>
      <c r="B12" s="15"/>
      <c r="C12" s="15"/>
      <c r="D12" s="83" t="s">
        <v>179</v>
      </c>
      <c r="E12" s="84" t="s">
        <v>180</v>
      </c>
      <c r="F12" s="85" t="s">
        <v>24</v>
      </c>
      <c r="G12" s="86" t="s">
        <v>297</v>
      </c>
      <c r="H12" s="84" t="s">
        <v>181</v>
      </c>
      <c r="I12" s="85" t="s">
        <v>182</v>
      </c>
      <c r="J12" s="85" t="s">
        <v>178</v>
      </c>
      <c r="K12" s="87" t="s">
        <v>278</v>
      </c>
      <c r="L12" s="131" t="s">
        <v>424</v>
      </c>
    </row>
    <row r="13" spans="1:12" s="1" customFormat="1" ht="45.75" customHeight="1">
      <c r="A13" s="14">
        <v>7</v>
      </c>
      <c r="B13" s="15"/>
      <c r="C13" s="15"/>
      <c r="D13" s="82" t="s">
        <v>47</v>
      </c>
      <c r="E13" s="78" t="s">
        <v>48</v>
      </c>
      <c r="F13" s="79" t="s">
        <v>26</v>
      </c>
      <c r="G13" s="80" t="s">
        <v>292</v>
      </c>
      <c r="H13" s="78" t="s">
        <v>293</v>
      </c>
      <c r="I13" s="79" t="s">
        <v>35</v>
      </c>
      <c r="J13" s="79" t="s">
        <v>46</v>
      </c>
      <c r="K13" s="81" t="s">
        <v>32</v>
      </c>
      <c r="L13" s="131" t="s">
        <v>424</v>
      </c>
    </row>
    <row r="14" spans="1:12" s="1" customFormat="1" ht="45.75" customHeight="1">
      <c r="A14" s="14">
        <v>8</v>
      </c>
      <c r="B14" s="15"/>
      <c r="C14" s="15"/>
      <c r="D14" s="83" t="s">
        <v>47</v>
      </c>
      <c r="E14" s="84" t="s">
        <v>48</v>
      </c>
      <c r="F14" s="85" t="s">
        <v>26</v>
      </c>
      <c r="G14" s="86" t="s">
        <v>186</v>
      </c>
      <c r="H14" s="84" t="s">
        <v>187</v>
      </c>
      <c r="I14" s="85" t="s">
        <v>35</v>
      </c>
      <c r="J14" s="85" t="s">
        <v>46</v>
      </c>
      <c r="K14" s="87" t="s">
        <v>32</v>
      </c>
      <c r="L14" s="131" t="s">
        <v>424</v>
      </c>
    </row>
    <row r="15" spans="1:12" s="1" customFormat="1" ht="45.75" customHeight="1">
      <c r="A15" s="14">
        <v>9</v>
      </c>
      <c r="B15" s="15"/>
      <c r="C15" s="15"/>
      <c r="D15" s="83" t="s">
        <v>47</v>
      </c>
      <c r="E15" s="78" t="s">
        <v>48</v>
      </c>
      <c r="F15" s="79" t="s">
        <v>26</v>
      </c>
      <c r="G15" s="80" t="s">
        <v>183</v>
      </c>
      <c r="H15" s="78" t="s">
        <v>184</v>
      </c>
      <c r="I15" s="79" t="s">
        <v>185</v>
      </c>
      <c r="J15" s="79" t="s">
        <v>46</v>
      </c>
      <c r="K15" s="81" t="s">
        <v>32</v>
      </c>
      <c r="L15" s="131" t="s">
        <v>424</v>
      </c>
    </row>
    <row r="16" spans="1:12" s="1" customFormat="1" ht="45.75" customHeight="1">
      <c r="A16" s="14">
        <v>10</v>
      </c>
      <c r="B16" s="15"/>
      <c r="C16" s="15"/>
      <c r="D16" s="83" t="s">
        <v>47</v>
      </c>
      <c r="E16" s="78" t="s">
        <v>48</v>
      </c>
      <c r="F16" s="79" t="s">
        <v>26</v>
      </c>
      <c r="G16" s="16" t="s">
        <v>145</v>
      </c>
      <c r="H16" s="96" t="s">
        <v>144</v>
      </c>
      <c r="I16" s="74" t="s">
        <v>146</v>
      </c>
      <c r="J16" s="17" t="s">
        <v>46</v>
      </c>
      <c r="K16" s="18" t="s">
        <v>32</v>
      </c>
      <c r="L16" s="131" t="s">
        <v>424</v>
      </c>
    </row>
    <row r="17" spans="1:12" s="1" customFormat="1" ht="45.75" customHeight="1">
      <c r="A17" s="14">
        <v>11</v>
      </c>
      <c r="B17" s="15"/>
      <c r="C17" s="15"/>
      <c r="D17" s="100" t="s">
        <v>47</v>
      </c>
      <c r="E17" s="101" t="s">
        <v>48</v>
      </c>
      <c r="F17" s="102" t="s">
        <v>26</v>
      </c>
      <c r="G17" s="16" t="s">
        <v>215</v>
      </c>
      <c r="H17" s="96" t="s">
        <v>216</v>
      </c>
      <c r="I17" s="17" t="s">
        <v>217</v>
      </c>
      <c r="J17" s="17" t="s">
        <v>46</v>
      </c>
      <c r="K17" s="18" t="s">
        <v>32</v>
      </c>
      <c r="L17" s="131" t="s">
        <v>424</v>
      </c>
    </row>
    <row r="18" spans="1:12" s="1" customFormat="1" ht="45.75" customHeight="1">
      <c r="A18" s="14">
        <v>12</v>
      </c>
      <c r="B18" s="15"/>
      <c r="C18" s="15"/>
      <c r="D18" s="83" t="s">
        <v>50</v>
      </c>
      <c r="E18" s="84" t="s">
        <v>51</v>
      </c>
      <c r="F18" s="85" t="s">
        <v>26</v>
      </c>
      <c r="G18" s="86" t="s">
        <v>57</v>
      </c>
      <c r="H18" s="84" t="s">
        <v>58</v>
      </c>
      <c r="I18" s="85" t="s">
        <v>59</v>
      </c>
      <c r="J18" s="85" t="s">
        <v>46</v>
      </c>
      <c r="K18" s="87" t="s">
        <v>32</v>
      </c>
      <c r="L18" s="131" t="s">
        <v>424</v>
      </c>
    </row>
    <row r="19" spans="1:12" s="1" customFormat="1" ht="45.75" customHeight="1">
      <c r="A19" s="14">
        <v>13</v>
      </c>
      <c r="B19" s="15"/>
      <c r="C19" s="15"/>
      <c r="D19" s="100" t="s">
        <v>225</v>
      </c>
      <c r="E19" s="101" t="s">
        <v>226</v>
      </c>
      <c r="F19" s="102" t="s">
        <v>24</v>
      </c>
      <c r="G19" s="16" t="s">
        <v>210</v>
      </c>
      <c r="H19" s="96" t="s">
        <v>105</v>
      </c>
      <c r="I19" s="17" t="s">
        <v>33</v>
      </c>
      <c r="J19" s="17" t="s">
        <v>70</v>
      </c>
      <c r="K19" s="18" t="s">
        <v>37</v>
      </c>
      <c r="L19" s="131" t="s">
        <v>424</v>
      </c>
    </row>
    <row r="20" spans="1:12" s="1" customFormat="1" ht="45.75" customHeight="1">
      <c r="A20" s="14">
        <v>14</v>
      </c>
      <c r="B20" s="15"/>
      <c r="C20" s="15"/>
      <c r="D20" s="83" t="s">
        <v>66</v>
      </c>
      <c r="E20" s="84" t="s">
        <v>67</v>
      </c>
      <c r="F20" s="85" t="s">
        <v>29</v>
      </c>
      <c r="G20" s="86" t="s">
        <v>264</v>
      </c>
      <c r="H20" s="84" t="s">
        <v>265</v>
      </c>
      <c r="I20" s="85" t="s">
        <v>65</v>
      </c>
      <c r="J20" s="85" t="s">
        <v>46</v>
      </c>
      <c r="K20" s="87" t="s">
        <v>32</v>
      </c>
      <c r="L20" s="131" t="s">
        <v>424</v>
      </c>
    </row>
    <row r="21" spans="1:12" s="1" customFormat="1" ht="45.75" customHeight="1">
      <c r="A21" s="14">
        <v>15</v>
      </c>
      <c r="B21" s="15"/>
      <c r="C21" s="15"/>
      <c r="D21" s="83" t="s">
        <v>66</v>
      </c>
      <c r="E21" s="84" t="s">
        <v>67</v>
      </c>
      <c r="F21" s="85" t="s">
        <v>29</v>
      </c>
      <c r="G21" s="86" t="s">
        <v>68</v>
      </c>
      <c r="H21" s="84" t="s">
        <v>69</v>
      </c>
      <c r="I21" s="85" t="s">
        <v>54</v>
      </c>
      <c r="J21" s="85" t="s">
        <v>46</v>
      </c>
      <c r="K21" s="87" t="s">
        <v>32</v>
      </c>
      <c r="L21" s="131" t="s">
        <v>424</v>
      </c>
    </row>
    <row r="22" spans="1:12" s="1" customFormat="1" ht="45.75" customHeight="1">
      <c r="A22" s="14">
        <v>16</v>
      </c>
      <c r="B22" s="15"/>
      <c r="C22" s="15"/>
      <c r="D22" s="83" t="s">
        <v>66</v>
      </c>
      <c r="E22" s="84" t="s">
        <v>67</v>
      </c>
      <c r="F22" s="85" t="s">
        <v>29</v>
      </c>
      <c r="G22" s="86" t="s">
        <v>52</v>
      </c>
      <c r="H22" s="84" t="s">
        <v>53</v>
      </c>
      <c r="I22" s="85" t="s">
        <v>54</v>
      </c>
      <c r="J22" s="85" t="s">
        <v>46</v>
      </c>
      <c r="K22" s="87" t="s">
        <v>32</v>
      </c>
      <c r="L22" s="131" t="s">
        <v>424</v>
      </c>
    </row>
    <row r="23" spans="1:12" s="1" customFormat="1" ht="45.75" customHeight="1">
      <c r="A23" s="14">
        <v>17</v>
      </c>
      <c r="B23" s="99"/>
      <c r="C23" s="99"/>
      <c r="D23" s="82" t="s">
        <v>66</v>
      </c>
      <c r="E23" s="78" t="s">
        <v>67</v>
      </c>
      <c r="F23" s="79" t="s">
        <v>29</v>
      </c>
      <c r="G23" s="80" t="s">
        <v>312</v>
      </c>
      <c r="H23" s="78" t="s">
        <v>313</v>
      </c>
      <c r="I23" s="79" t="s">
        <v>59</v>
      </c>
      <c r="J23" s="79" t="s">
        <v>46</v>
      </c>
      <c r="K23" s="81" t="s">
        <v>32</v>
      </c>
      <c r="L23" s="131" t="s">
        <v>424</v>
      </c>
    </row>
    <row r="24" spans="1:12" s="1" customFormat="1" ht="45.75" customHeight="1">
      <c r="A24" s="14">
        <v>18</v>
      </c>
      <c r="B24" s="15"/>
      <c r="C24" s="15"/>
      <c r="D24" s="83" t="s">
        <v>188</v>
      </c>
      <c r="E24" s="84" t="s">
        <v>189</v>
      </c>
      <c r="F24" s="85" t="s">
        <v>24</v>
      </c>
      <c r="G24" s="86" t="s">
        <v>360</v>
      </c>
      <c r="H24" s="84" t="s">
        <v>190</v>
      </c>
      <c r="I24" s="85" t="s">
        <v>191</v>
      </c>
      <c r="J24" s="85" t="s">
        <v>192</v>
      </c>
      <c r="K24" s="87" t="s">
        <v>193</v>
      </c>
      <c r="L24" s="131" t="s">
        <v>424</v>
      </c>
    </row>
    <row r="25" spans="1:12" s="1" customFormat="1" ht="45.75" customHeight="1">
      <c r="A25" s="14">
        <v>19</v>
      </c>
      <c r="B25" s="15"/>
      <c r="C25" s="15"/>
      <c r="D25" s="82" t="s">
        <v>74</v>
      </c>
      <c r="E25" s="78" t="s">
        <v>75</v>
      </c>
      <c r="F25" s="79" t="s">
        <v>29</v>
      </c>
      <c r="G25" s="80" t="s">
        <v>76</v>
      </c>
      <c r="H25" s="78" t="s">
        <v>77</v>
      </c>
      <c r="I25" s="79" t="s">
        <v>49</v>
      </c>
      <c r="J25" s="79" t="s">
        <v>46</v>
      </c>
      <c r="K25" s="81" t="s">
        <v>32</v>
      </c>
      <c r="L25" s="131" t="s">
        <v>424</v>
      </c>
    </row>
    <row r="26" spans="1:12" s="1" customFormat="1" ht="45.75" customHeight="1">
      <c r="A26" s="14">
        <v>20</v>
      </c>
      <c r="B26" s="15"/>
      <c r="C26" s="15"/>
      <c r="D26" s="83" t="s">
        <v>74</v>
      </c>
      <c r="E26" s="84" t="s">
        <v>75</v>
      </c>
      <c r="F26" s="85" t="s">
        <v>29</v>
      </c>
      <c r="G26" s="86" t="s">
        <v>314</v>
      </c>
      <c r="H26" s="84" t="s">
        <v>315</v>
      </c>
      <c r="I26" s="85" t="s">
        <v>49</v>
      </c>
      <c r="J26" s="85" t="s">
        <v>46</v>
      </c>
      <c r="K26" s="87" t="s">
        <v>32</v>
      </c>
      <c r="L26" s="131" t="s">
        <v>424</v>
      </c>
    </row>
    <row r="27" spans="1:12" s="1" customFormat="1" ht="45.75" customHeight="1">
      <c r="A27" s="14">
        <v>21</v>
      </c>
      <c r="B27" s="15"/>
      <c r="C27" s="15"/>
      <c r="D27" s="83" t="s">
        <v>74</v>
      </c>
      <c r="E27" s="84" t="s">
        <v>75</v>
      </c>
      <c r="F27" s="85" t="s">
        <v>29</v>
      </c>
      <c r="G27" s="86" t="s">
        <v>106</v>
      </c>
      <c r="H27" s="84" t="s">
        <v>107</v>
      </c>
      <c r="I27" s="85" t="s">
        <v>49</v>
      </c>
      <c r="J27" s="85" t="s">
        <v>46</v>
      </c>
      <c r="K27" s="87" t="s">
        <v>32</v>
      </c>
      <c r="L27" s="131" t="s">
        <v>424</v>
      </c>
    </row>
    <row r="28" spans="1:12" s="1" customFormat="1" ht="45.75" customHeight="1">
      <c r="A28" s="14">
        <v>22</v>
      </c>
      <c r="B28" s="15"/>
      <c r="C28" s="15"/>
      <c r="D28" s="83" t="s">
        <v>78</v>
      </c>
      <c r="E28" s="84" t="s">
        <v>79</v>
      </c>
      <c r="F28" s="85" t="s">
        <v>29</v>
      </c>
      <c r="G28" s="86" t="s">
        <v>303</v>
      </c>
      <c r="H28" s="84" t="s">
        <v>147</v>
      </c>
      <c r="I28" s="85" t="s">
        <v>65</v>
      </c>
      <c r="J28" s="85" t="s">
        <v>60</v>
      </c>
      <c r="K28" s="87" t="s">
        <v>37</v>
      </c>
      <c r="L28" s="131" t="s">
        <v>424</v>
      </c>
    </row>
    <row r="29" spans="1:12" s="1" customFormat="1" ht="45.75" customHeight="1">
      <c r="A29" s="14">
        <v>23</v>
      </c>
      <c r="B29" s="15"/>
      <c r="C29" s="15"/>
      <c r="D29" s="83" t="s">
        <v>211</v>
      </c>
      <c r="E29" s="84" t="s">
        <v>212</v>
      </c>
      <c r="F29" s="85">
        <v>3</v>
      </c>
      <c r="G29" s="86" t="s">
        <v>213</v>
      </c>
      <c r="H29" s="84" t="s">
        <v>214</v>
      </c>
      <c r="I29" s="85" t="s">
        <v>406</v>
      </c>
      <c r="J29" s="85" t="s">
        <v>25</v>
      </c>
      <c r="K29" s="87" t="s">
        <v>28</v>
      </c>
      <c r="L29" s="131" t="s">
        <v>424</v>
      </c>
    </row>
    <row r="30" spans="1:12" s="1" customFormat="1" ht="45.75" customHeight="1">
      <c r="A30" s="14">
        <v>24</v>
      </c>
      <c r="B30" s="15"/>
      <c r="C30" s="15"/>
      <c r="D30" s="82" t="s">
        <v>279</v>
      </c>
      <c r="E30" s="78" t="s">
        <v>280</v>
      </c>
      <c r="F30" s="79" t="s">
        <v>24</v>
      </c>
      <c r="G30" s="80" t="s">
        <v>281</v>
      </c>
      <c r="H30" s="78" t="s">
        <v>282</v>
      </c>
      <c r="I30" s="79" t="s">
        <v>283</v>
      </c>
      <c r="J30" s="79" t="s">
        <v>284</v>
      </c>
      <c r="K30" s="81" t="s">
        <v>285</v>
      </c>
      <c r="L30" s="131" t="s">
        <v>424</v>
      </c>
    </row>
    <row r="31" spans="1:12" s="1" customFormat="1" ht="45.75" customHeight="1">
      <c r="A31" s="14">
        <v>25</v>
      </c>
      <c r="B31" s="15"/>
      <c r="C31" s="15"/>
      <c r="D31" s="83" t="s">
        <v>80</v>
      </c>
      <c r="E31" s="84" t="s">
        <v>81</v>
      </c>
      <c r="F31" s="85" t="s">
        <v>29</v>
      </c>
      <c r="G31" s="86" t="s">
        <v>55</v>
      </c>
      <c r="H31" s="84" t="s">
        <v>56</v>
      </c>
      <c r="I31" s="85" t="s">
        <v>319</v>
      </c>
      <c r="J31" s="85" t="s">
        <v>115</v>
      </c>
      <c r="K31" s="87" t="s">
        <v>32</v>
      </c>
      <c r="L31" s="131" t="s">
        <v>424</v>
      </c>
    </row>
    <row r="32" spans="1:12" s="1" customFormat="1" ht="45.75" customHeight="1">
      <c r="A32" s="14">
        <v>26</v>
      </c>
      <c r="B32" s="15"/>
      <c r="C32" s="15"/>
      <c r="D32" s="82" t="s">
        <v>206</v>
      </c>
      <c r="E32" s="78" t="s">
        <v>207</v>
      </c>
      <c r="F32" s="79" t="s">
        <v>29</v>
      </c>
      <c r="G32" s="80" t="s">
        <v>261</v>
      </c>
      <c r="H32" s="78" t="s">
        <v>262</v>
      </c>
      <c r="I32" s="79" t="s">
        <v>35</v>
      </c>
      <c r="J32" s="79" t="s">
        <v>46</v>
      </c>
      <c r="K32" s="88" t="s">
        <v>263</v>
      </c>
      <c r="L32" s="131" t="s">
        <v>424</v>
      </c>
    </row>
    <row r="33" spans="1:12" s="1" customFormat="1" ht="45.75" customHeight="1">
      <c r="A33" s="14">
        <v>27</v>
      </c>
      <c r="B33" s="15"/>
      <c r="C33" s="15"/>
      <c r="D33" s="83" t="s">
        <v>206</v>
      </c>
      <c r="E33" s="78" t="s">
        <v>207</v>
      </c>
      <c r="F33" s="79" t="s">
        <v>29</v>
      </c>
      <c r="G33" s="80" t="s">
        <v>367</v>
      </c>
      <c r="H33" s="78" t="s">
        <v>208</v>
      </c>
      <c r="I33" s="79" t="s">
        <v>209</v>
      </c>
      <c r="J33" s="79" t="s">
        <v>46</v>
      </c>
      <c r="K33" s="88" t="s">
        <v>263</v>
      </c>
      <c r="L33" s="131" t="s">
        <v>424</v>
      </c>
    </row>
    <row r="34" spans="1:12" s="1" customFormat="1" ht="45.75" customHeight="1">
      <c r="A34" s="14">
        <v>28</v>
      </c>
      <c r="B34" s="15"/>
      <c r="C34" s="15"/>
      <c r="D34" s="83" t="s">
        <v>206</v>
      </c>
      <c r="E34" s="78" t="s">
        <v>207</v>
      </c>
      <c r="F34" s="79" t="s">
        <v>29</v>
      </c>
      <c r="G34" s="80" t="s">
        <v>384</v>
      </c>
      <c r="H34" s="78" t="s">
        <v>385</v>
      </c>
      <c r="I34" s="79" t="s">
        <v>35</v>
      </c>
      <c r="J34" s="79" t="s">
        <v>46</v>
      </c>
      <c r="K34" s="88" t="s">
        <v>263</v>
      </c>
      <c r="L34" s="131" t="s">
        <v>424</v>
      </c>
    </row>
    <row r="35" spans="1:12" s="1" customFormat="1" ht="45.75" customHeight="1">
      <c r="A35" s="14">
        <v>29</v>
      </c>
      <c r="B35" s="15"/>
      <c r="C35" s="15"/>
      <c r="D35" s="112" t="s">
        <v>82</v>
      </c>
      <c r="E35" s="104" t="s">
        <v>83</v>
      </c>
      <c r="F35" s="87">
        <v>2</v>
      </c>
      <c r="G35" s="16" t="s">
        <v>292</v>
      </c>
      <c r="H35" s="111" t="s">
        <v>293</v>
      </c>
      <c r="I35" s="17" t="s">
        <v>35</v>
      </c>
      <c r="J35" s="17" t="s">
        <v>61</v>
      </c>
      <c r="K35" s="18" t="s">
        <v>32</v>
      </c>
      <c r="L35" s="131" t="s">
        <v>424</v>
      </c>
    </row>
    <row r="36" spans="1:12" s="1" customFormat="1" ht="45.75" customHeight="1">
      <c r="A36" s="14">
        <v>30</v>
      </c>
      <c r="B36" s="15"/>
      <c r="C36" s="15"/>
      <c r="D36" s="113" t="s">
        <v>82</v>
      </c>
      <c r="E36" s="104" t="s">
        <v>83</v>
      </c>
      <c r="F36" s="87">
        <v>2</v>
      </c>
      <c r="G36" s="114" t="s">
        <v>85</v>
      </c>
      <c r="H36" s="115" t="s">
        <v>86</v>
      </c>
      <c r="I36" s="116" t="s">
        <v>35</v>
      </c>
      <c r="J36" s="117" t="s">
        <v>61</v>
      </c>
      <c r="K36" s="118" t="s">
        <v>32</v>
      </c>
      <c r="L36" s="131" t="s">
        <v>424</v>
      </c>
    </row>
    <row r="37" spans="1:12" s="1" customFormat="1" ht="45.75" customHeight="1">
      <c r="A37" s="14">
        <v>31</v>
      </c>
      <c r="B37" s="99"/>
      <c r="C37" s="99"/>
      <c r="D37" s="83" t="s">
        <v>429</v>
      </c>
      <c r="E37" s="84" t="s">
        <v>430</v>
      </c>
      <c r="F37" s="85" t="s">
        <v>29</v>
      </c>
      <c r="G37" s="86" t="s">
        <v>431</v>
      </c>
      <c r="H37" s="84" t="s">
        <v>432</v>
      </c>
      <c r="I37" s="85" t="s">
        <v>217</v>
      </c>
      <c r="J37" s="85" t="s">
        <v>402</v>
      </c>
      <c r="K37" s="87" t="s">
        <v>32</v>
      </c>
      <c r="L37" s="131" t="s">
        <v>424</v>
      </c>
    </row>
    <row r="38" spans="1:12" s="1" customFormat="1" ht="45.75" customHeight="1">
      <c r="A38" s="14">
        <v>32</v>
      </c>
      <c r="B38" s="15"/>
      <c r="C38" s="15"/>
      <c r="D38" s="82" t="s">
        <v>386</v>
      </c>
      <c r="E38" s="78" t="s">
        <v>387</v>
      </c>
      <c r="F38" s="79" t="s">
        <v>24</v>
      </c>
      <c r="G38" s="80" t="s">
        <v>388</v>
      </c>
      <c r="H38" s="78" t="s">
        <v>389</v>
      </c>
      <c r="I38" s="79" t="s">
        <v>378</v>
      </c>
      <c r="J38" s="79" t="s">
        <v>390</v>
      </c>
      <c r="K38" s="81" t="s">
        <v>391</v>
      </c>
      <c r="L38" s="131" t="s">
        <v>424</v>
      </c>
    </row>
    <row r="39" spans="1:12" s="1" customFormat="1" ht="45.75" customHeight="1">
      <c r="A39" s="14">
        <v>33</v>
      </c>
      <c r="B39" s="15"/>
      <c r="C39" s="15"/>
      <c r="D39" s="83" t="s">
        <v>392</v>
      </c>
      <c r="E39" s="78" t="s">
        <v>393</v>
      </c>
      <c r="F39" s="79" t="s">
        <v>24</v>
      </c>
      <c r="G39" s="80" t="s">
        <v>446</v>
      </c>
      <c r="H39" s="78" t="s">
        <v>230</v>
      </c>
      <c r="I39" s="79" t="s">
        <v>42</v>
      </c>
      <c r="J39" s="79" t="s">
        <v>25</v>
      </c>
      <c r="K39" s="81" t="s">
        <v>395</v>
      </c>
      <c r="L39" s="131" t="s">
        <v>424</v>
      </c>
    </row>
    <row r="40" spans="1:12" s="1" customFormat="1" ht="45.75" customHeight="1">
      <c r="A40" s="14">
        <v>34</v>
      </c>
      <c r="B40" s="15"/>
      <c r="C40" s="15"/>
      <c r="D40" s="83" t="s">
        <v>392</v>
      </c>
      <c r="E40" s="84" t="s">
        <v>393</v>
      </c>
      <c r="F40" s="85" t="s">
        <v>24</v>
      </c>
      <c r="G40" s="86" t="s">
        <v>407</v>
      </c>
      <c r="H40" s="84" t="s">
        <v>408</v>
      </c>
      <c r="I40" s="85" t="s">
        <v>42</v>
      </c>
      <c r="J40" s="85" t="s">
        <v>25</v>
      </c>
      <c r="K40" s="87" t="s">
        <v>395</v>
      </c>
      <c r="L40" s="131" t="s">
        <v>424</v>
      </c>
    </row>
    <row r="41" spans="1:12" s="1" customFormat="1" ht="45.75" customHeight="1">
      <c r="A41" s="14">
        <v>35</v>
      </c>
      <c r="B41" s="15"/>
      <c r="C41" s="15"/>
      <c r="D41" s="83" t="s">
        <v>232</v>
      </c>
      <c r="E41" s="84" t="s">
        <v>233</v>
      </c>
      <c r="F41" s="85" t="s">
        <v>24</v>
      </c>
      <c r="G41" s="86" t="s">
        <v>403</v>
      </c>
      <c r="H41" s="84" t="s">
        <v>404</v>
      </c>
      <c r="I41" s="85" t="s">
        <v>405</v>
      </c>
      <c r="J41" s="85" t="s">
        <v>234</v>
      </c>
      <c r="K41" s="87" t="s">
        <v>28</v>
      </c>
      <c r="L41" s="131" t="s">
        <v>424</v>
      </c>
    </row>
    <row r="42" spans="1:12" s="1" customFormat="1" ht="45.75" customHeight="1">
      <c r="A42" s="14">
        <v>36</v>
      </c>
      <c r="B42" s="15"/>
      <c r="C42" s="15"/>
      <c r="D42" s="83" t="s">
        <v>194</v>
      </c>
      <c r="E42" s="84" t="s">
        <v>195</v>
      </c>
      <c r="F42" s="85" t="s">
        <v>30</v>
      </c>
      <c r="G42" s="86" t="s">
        <v>196</v>
      </c>
      <c r="H42" s="84" t="s">
        <v>197</v>
      </c>
      <c r="I42" s="85" t="s">
        <v>191</v>
      </c>
      <c r="J42" s="85" t="s">
        <v>198</v>
      </c>
      <c r="K42" s="87" t="s">
        <v>193</v>
      </c>
      <c r="L42" s="131" t="s">
        <v>424</v>
      </c>
    </row>
    <row r="43" spans="1:12" s="1" customFormat="1" ht="45.75" customHeight="1">
      <c r="A43" s="14">
        <v>37</v>
      </c>
      <c r="B43" s="143"/>
      <c r="C43" s="143"/>
      <c r="D43" s="82" t="s">
        <v>433</v>
      </c>
      <c r="E43" s="78" t="s">
        <v>434</v>
      </c>
      <c r="F43" s="79" t="s">
        <v>24</v>
      </c>
      <c r="G43" s="80" t="s">
        <v>435</v>
      </c>
      <c r="H43" s="78" t="s">
        <v>436</v>
      </c>
      <c r="I43" s="79" t="s">
        <v>437</v>
      </c>
      <c r="J43" s="79" t="s">
        <v>25</v>
      </c>
      <c r="K43" s="81" t="s">
        <v>438</v>
      </c>
      <c r="L43" s="131" t="s">
        <v>424</v>
      </c>
    </row>
    <row r="44" spans="1:12" s="1" customFormat="1" ht="45.75" customHeight="1">
      <c r="A44" s="14">
        <v>38</v>
      </c>
      <c r="B44" s="15"/>
      <c r="C44" s="15"/>
      <c r="D44" s="83" t="s">
        <v>344</v>
      </c>
      <c r="E44" s="78" t="s">
        <v>345</v>
      </c>
      <c r="F44" s="79">
        <v>3</v>
      </c>
      <c r="G44" s="80" t="s">
        <v>346</v>
      </c>
      <c r="H44" s="78" t="s">
        <v>347</v>
      </c>
      <c r="I44" s="79" t="s">
        <v>348</v>
      </c>
      <c r="J44" s="79" t="s">
        <v>349</v>
      </c>
      <c r="K44" s="81" t="s">
        <v>350</v>
      </c>
      <c r="L44" s="131" t="s">
        <v>424</v>
      </c>
    </row>
    <row r="45" spans="1:12" s="1" customFormat="1" ht="45.75" customHeight="1">
      <c r="A45" s="14">
        <v>39</v>
      </c>
      <c r="B45" s="15"/>
      <c r="C45" s="15"/>
      <c r="D45" s="83" t="s">
        <v>304</v>
      </c>
      <c r="E45" s="84"/>
      <c r="F45" s="85" t="s">
        <v>24</v>
      </c>
      <c r="G45" s="86" t="s">
        <v>305</v>
      </c>
      <c r="H45" s="84" t="s">
        <v>306</v>
      </c>
      <c r="I45" s="85" t="s">
        <v>307</v>
      </c>
      <c r="J45" s="85" t="s">
        <v>36</v>
      </c>
      <c r="K45" s="87" t="s">
        <v>308</v>
      </c>
      <c r="L45" s="131" t="s">
        <v>424</v>
      </c>
    </row>
    <row r="46" spans="1:12" s="1" customFormat="1" ht="45.75" customHeight="1">
      <c r="A46" s="14">
        <v>40</v>
      </c>
      <c r="B46" s="15"/>
      <c r="C46" s="15"/>
      <c r="D46" s="82" t="s">
        <v>413</v>
      </c>
      <c r="E46" s="78" t="s">
        <v>414</v>
      </c>
      <c r="F46" s="79" t="s">
        <v>24</v>
      </c>
      <c r="G46" s="80" t="s">
        <v>415</v>
      </c>
      <c r="H46" s="78" t="s">
        <v>416</v>
      </c>
      <c r="I46" s="79" t="s">
        <v>417</v>
      </c>
      <c r="J46" s="79" t="s">
        <v>418</v>
      </c>
      <c r="K46" s="81" t="s">
        <v>419</v>
      </c>
      <c r="L46" s="131" t="s">
        <v>424</v>
      </c>
    </row>
    <row r="47" spans="1:12" s="1" customFormat="1" ht="45.75" customHeight="1">
      <c r="A47" s="14">
        <v>41</v>
      </c>
      <c r="B47" s="15"/>
      <c r="C47" s="15"/>
      <c r="D47" s="83" t="s">
        <v>320</v>
      </c>
      <c r="E47" s="84" t="s">
        <v>321</v>
      </c>
      <c r="F47" s="85">
        <v>3</v>
      </c>
      <c r="G47" s="86" t="s">
        <v>322</v>
      </c>
      <c r="H47" s="84" t="s">
        <v>323</v>
      </c>
      <c r="I47" s="85" t="s">
        <v>324</v>
      </c>
      <c r="J47" s="85" t="s">
        <v>325</v>
      </c>
      <c r="K47" s="87" t="s">
        <v>278</v>
      </c>
      <c r="L47" s="131" t="s">
        <v>424</v>
      </c>
    </row>
    <row r="48" spans="1:12" s="1" customFormat="1" ht="45.75" customHeight="1">
      <c r="A48" s="14">
        <v>42</v>
      </c>
      <c r="B48" s="15"/>
      <c r="C48" s="15"/>
      <c r="D48" s="82" t="s">
        <v>286</v>
      </c>
      <c r="E48" s="78" t="s">
        <v>287</v>
      </c>
      <c r="F48" s="79" t="s">
        <v>29</v>
      </c>
      <c r="G48" s="80" t="s">
        <v>288</v>
      </c>
      <c r="H48" s="78" t="s">
        <v>289</v>
      </c>
      <c r="I48" s="79" t="s">
        <v>290</v>
      </c>
      <c r="J48" s="79" t="s">
        <v>178</v>
      </c>
      <c r="K48" s="81" t="s">
        <v>37</v>
      </c>
      <c r="L48" s="131" t="s">
        <v>424</v>
      </c>
    </row>
    <row r="49" spans="1:12" s="1" customFormat="1" ht="45.75" customHeight="1">
      <c r="A49" s="14">
        <v>43</v>
      </c>
      <c r="B49" s="15"/>
      <c r="C49" s="15"/>
      <c r="D49" s="83" t="s">
        <v>266</v>
      </c>
      <c r="E49" s="84" t="s">
        <v>267</v>
      </c>
      <c r="F49" s="85" t="s">
        <v>29</v>
      </c>
      <c r="G49" s="86" t="s">
        <v>268</v>
      </c>
      <c r="H49" s="84" t="s">
        <v>269</v>
      </c>
      <c r="I49" s="85" t="s">
        <v>270</v>
      </c>
      <c r="J49" s="85" t="s">
        <v>271</v>
      </c>
      <c r="K49" s="87" t="s">
        <v>27</v>
      </c>
      <c r="L49" s="131" t="s">
        <v>424</v>
      </c>
    </row>
    <row r="50" spans="1:12" s="1" customFormat="1" ht="45.75" customHeight="1">
      <c r="A50" s="14">
        <v>44</v>
      </c>
      <c r="B50" s="15"/>
      <c r="C50" s="15"/>
      <c r="D50" s="83" t="s">
        <v>272</v>
      </c>
      <c r="E50" s="84" t="s">
        <v>273</v>
      </c>
      <c r="F50" s="85" t="s">
        <v>29</v>
      </c>
      <c r="G50" s="86" t="s">
        <v>274</v>
      </c>
      <c r="H50" s="84" t="s">
        <v>275</v>
      </c>
      <c r="I50" s="85" t="s">
        <v>276</v>
      </c>
      <c r="J50" s="85" t="s">
        <v>45</v>
      </c>
      <c r="K50" s="87" t="s">
        <v>277</v>
      </c>
      <c r="L50" s="131" t="s">
        <v>424</v>
      </c>
    </row>
    <row r="51" spans="1:12" s="1" customFormat="1" ht="45.75" customHeight="1">
      <c r="A51" s="14">
        <v>45</v>
      </c>
      <c r="B51" s="15"/>
      <c r="C51" s="15"/>
      <c r="D51" s="83" t="s">
        <v>272</v>
      </c>
      <c r="E51" s="84" t="s">
        <v>273</v>
      </c>
      <c r="F51" s="85" t="s">
        <v>29</v>
      </c>
      <c r="G51" s="86" t="s">
        <v>309</v>
      </c>
      <c r="H51" s="84" t="s">
        <v>310</v>
      </c>
      <c r="I51" s="85" t="s">
        <v>311</v>
      </c>
      <c r="J51" s="85" t="s">
        <v>45</v>
      </c>
      <c r="K51" s="87" t="s">
        <v>277</v>
      </c>
      <c r="L51" s="131" t="s">
        <v>424</v>
      </c>
    </row>
    <row r="52" spans="1:12" s="1" customFormat="1" ht="45.75" customHeight="1">
      <c r="A52" s="14">
        <v>46</v>
      </c>
      <c r="B52" s="15"/>
      <c r="C52" s="15"/>
      <c r="D52" s="103" t="s">
        <v>90</v>
      </c>
      <c r="E52" s="104" t="s">
        <v>91</v>
      </c>
      <c r="F52" s="105" t="s">
        <v>24</v>
      </c>
      <c r="G52" s="106" t="s">
        <v>151</v>
      </c>
      <c r="H52" s="101" t="s">
        <v>152</v>
      </c>
      <c r="I52" s="107" t="s">
        <v>84</v>
      </c>
      <c r="J52" s="108" t="s">
        <v>60</v>
      </c>
      <c r="K52" s="102" t="s">
        <v>37</v>
      </c>
      <c r="L52" s="131" t="s">
        <v>424</v>
      </c>
    </row>
    <row r="53" spans="1:12" s="1" customFormat="1" ht="45.75" customHeight="1">
      <c r="A53" s="14">
        <v>47</v>
      </c>
      <c r="B53" s="15"/>
      <c r="C53" s="15"/>
      <c r="D53" s="83" t="s">
        <v>222</v>
      </c>
      <c r="E53" s="84" t="s">
        <v>223</v>
      </c>
      <c r="F53" s="85" t="s">
        <v>29</v>
      </c>
      <c r="G53" s="86" t="s">
        <v>332</v>
      </c>
      <c r="H53" s="84" t="s">
        <v>224</v>
      </c>
      <c r="I53" s="85" t="s">
        <v>333</v>
      </c>
      <c r="J53" s="85" t="s">
        <v>25</v>
      </c>
      <c r="K53" s="87" t="s">
        <v>34</v>
      </c>
      <c r="L53" s="131" t="s">
        <v>424</v>
      </c>
    </row>
    <row r="54" spans="1:12" s="1" customFormat="1" ht="45.75" customHeight="1">
      <c r="A54" s="14">
        <v>48</v>
      </c>
      <c r="B54" s="15"/>
      <c r="C54" s="15"/>
      <c r="D54" s="82" t="s">
        <v>92</v>
      </c>
      <c r="E54" s="78" t="s">
        <v>93</v>
      </c>
      <c r="F54" s="79" t="s">
        <v>24</v>
      </c>
      <c r="G54" s="80" t="s">
        <v>62</v>
      </c>
      <c r="H54" s="78" t="s">
        <v>63</v>
      </c>
      <c r="I54" s="79" t="s">
        <v>64</v>
      </c>
      <c r="J54" s="79" t="s">
        <v>70</v>
      </c>
      <c r="K54" s="81" t="s">
        <v>37</v>
      </c>
      <c r="L54" s="131" t="s">
        <v>424</v>
      </c>
    </row>
    <row r="55" spans="1:12" s="1" customFormat="1" ht="45.75" customHeight="1">
      <c r="A55" s="14">
        <v>49</v>
      </c>
      <c r="B55" s="15"/>
      <c r="C55" s="15"/>
      <c r="D55" s="83" t="s">
        <v>199</v>
      </c>
      <c r="E55" s="84" t="s">
        <v>200</v>
      </c>
      <c r="F55" s="85" t="s">
        <v>24</v>
      </c>
      <c r="G55" s="86" t="s">
        <v>363</v>
      </c>
      <c r="H55" s="84" t="s">
        <v>364</v>
      </c>
      <c r="I55" s="85" t="s">
        <v>365</v>
      </c>
      <c r="J55" s="85" t="s">
        <v>31</v>
      </c>
      <c r="K55" s="87" t="s">
        <v>32</v>
      </c>
      <c r="L55" s="131" t="s">
        <v>424</v>
      </c>
    </row>
    <row r="56" spans="1:12" s="1" customFormat="1" ht="45.75" customHeight="1">
      <c r="A56" s="14">
        <v>50</v>
      </c>
      <c r="B56" s="15"/>
      <c r="C56" s="15"/>
      <c r="D56" s="83" t="s">
        <v>199</v>
      </c>
      <c r="E56" s="78" t="s">
        <v>200</v>
      </c>
      <c r="F56" s="79" t="s">
        <v>24</v>
      </c>
      <c r="G56" s="80" t="s">
        <v>201</v>
      </c>
      <c r="H56" s="78" t="s">
        <v>202</v>
      </c>
      <c r="I56" s="79" t="s">
        <v>203</v>
      </c>
      <c r="J56" s="79" t="s">
        <v>31</v>
      </c>
      <c r="K56" s="81" t="s">
        <v>32</v>
      </c>
      <c r="L56" s="131" t="s">
        <v>424</v>
      </c>
    </row>
    <row r="57" spans="1:12" s="1" customFormat="1" ht="45.75" customHeight="1">
      <c r="A57" s="14">
        <v>51</v>
      </c>
      <c r="B57" s="15"/>
      <c r="C57" s="15"/>
      <c r="D57" s="83" t="s">
        <v>379</v>
      </c>
      <c r="E57" s="78" t="s">
        <v>380</v>
      </c>
      <c r="F57" s="79">
        <v>1</v>
      </c>
      <c r="G57" s="80" t="s">
        <v>381</v>
      </c>
      <c r="H57" s="78" t="s">
        <v>382</v>
      </c>
      <c r="I57" s="79" t="s">
        <v>383</v>
      </c>
      <c r="J57" s="79" t="s">
        <v>25</v>
      </c>
      <c r="K57" s="81" t="s">
        <v>285</v>
      </c>
      <c r="L57" s="131" t="s">
        <v>424</v>
      </c>
    </row>
    <row r="58" spans="1:12" s="1" customFormat="1" ht="45.75" customHeight="1">
      <c r="A58" s="14">
        <v>52</v>
      </c>
      <c r="B58" s="15"/>
      <c r="C58" s="15"/>
      <c r="D58" s="82" t="s">
        <v>149</v>
      </c>
      <c r="E58" s="78" t="s">
        <v>204</v>
      </c>
      <c r="F58" s="79" t="s">
        <v>24</v>
      </c>
      <c r="G58" s="80" t="s">
        <v>71</v>
      </c>
      <c r="H58" s="78" t="s">
        <v>72</v>
      </c>
      <c r="I58" s="79" t="s">
        <v>73</v>
      </c>
      <c r="J58" s="79" t="s">
        <v>87</v>
      </c>
      <c r="K58" s="81" t="s">
        <v>205</v>
      </c>
      <c r="L58" s="131" t="s">
        <v>424</v>
      </c>
    </row>
    <row r="59" spans="1:12" s="1" customFormat="1" ht="45.75" customHeight="1">
      <c r="A59" s="14">
        <v>53</v>
      </c>
      <c r="B59" s="15"/>
      <c r="C59" s="15"/>
      <c r="D59" s="83" t="s">
        <v>326</v>
      </c>
      <c r="E59" s="84" t="s">
        <v>327</v>
      </c>
      <c r="F59" s="85">
        <v>2</v>
      </c>
      <c r="G59" s="86" t="s">
        <v>328</v>
      </c>
      <c r="H59" s="84" t="s">
        <v>329</v>
      </c>
      <c r="I59" s="85" t="s">
        <v>330</v>
      </c>
      <c r="J59" s="85" t="s">
        <v>46</v>
      </c>
      <c r="K59" s="87" t="s">
        <v>331</v>
      </c>
      <c r="L59" s="131" t="s">
        <v>424</v>
      </c>
    </row>
    <row r="60" spans="1:12" s="1" customFormat="1" ht="45.75" customHeight="1">
      <c r="A60" s="14">
        <v>54</v>
      </c>
      <c r="B60" s="15"/>
      <c r="C60" s="15"/>
      <c r="D60" s="83" t="s">
        <v>338</v>
      </c>
      <c r="E60" s="78" t="s">
        <v>339</v>
      </c>
      <c r="F60" s="79">
        <v>2</v>
      </c>
      <c r="G60" s="80" t="s">
        <v>340</v>
      </c>
      <c r="H60" s="78" t="s">
        <v>341</v>
      </c>
      <c r="I60" s="79" t="s">
        <v>342</v>
      </c>
      <c r="J60" s="79" t="s">
        <v>343</v>
      </c>
      <c r="K60" s="81" t="s">
        <v>331</v>
      </c>
      <c r="L60" s="131" t="s">
        <v>424</v>
      </c>
    </row>
    <row r="61" spans="1:12" s="1" customFormat="1" ht="45.75" customHeight="1">
      <c r="A61" s="14">
        <v>55</v>
      </c>
      <c r="B61" s="15"/>
      <c r="C61" s="15"/>
      <c r="D61" s="83" t="s">
        <v>143</v>
      </c>
      <c r="E61" s="101" t="s">
        <v>43</v>
      </c>
      <c r="F61" s="79" t="s">
        <v>24</v>
      </c>
      <c r="G61" s="80" t="s">
        <v>94</v>
      </c>
      <c r="H61" s="78" t="s">
        <v>95</v>
      </c>
      <c r="I61" s="79" t="s">
        <v>96</v>
      </c>
      <c r="J61" s="79" t="s">
        <v>70</v>
      </c>
      <c r="K61" s="81" t="s">
        <v>37</v>
      </c>
      <c r="L61" s="131" t="s">
        <v>424</v>
      </c>
    </row>
    <row r="62" spans="1:12" s="1" customFormat="1" ht="45.75" customHeight="1">
      <c r="A62" s="14">
        <v>56</v>
      </c>
      <c r="B62" s="15"/>
      <c r="C62" s="15"/>
      <c r="D62" s="83" t="s">
        <v>334</v>
      </c>
      <c r="E62" s="84" t="s">
        <v>335</v>
      </c>
      <c r="F62" s="85" t="s">
        <v>24</v>
      </c>
      <c r="G62" s="86" t="s">
        <v>94</v>
      </c>
      <c r="H62" s="84" t="s">
        <v>95</v>
      </c>
      <c r="I62" s="85" t="s">
        <v>96</v>
      </c>
      <c r="J62" s="85" t="s">
        <v>70</v>
      </c>
      <c r="K62" s="87" t="s">
        <v>37</v>
      </c>
      <c r="L62" s="131" t="s">
        <v>424</v>
      </c>
    </row>
    <row r="63" spans="1:12" s="1" customFormat="1" ht="45.75" customHeight="1">
      <c r="A63" s="14">
        <v>57</v>
      </c>
      <c r="B63" s="15"/>
      <c r="C63" s="15"/>
      <c r="D63" s="83" t="s">
        <v>334</v>
      </c>
      <c r="E63" s="78" t="s">
        <v>335</v>
      </c>
      <c r="F63" s="79" t="s">
        <v>24</v>
      </c>
      <c r="G63" s="16" t="s">
        <v>210</v>
      </c>
      <c r="H63" s="96" t="s">
        <v>105</v>
      </c>
      <c r="I63" s="17" t="s">
        <v>33</v>
      </c>
      <c r="J63" s="17" t="s">
        <v>70</v>
      </c>
      <c r="K63" s="18" t="s">
        <v>37</v>
      </c>
      <c r="L63" s="131" t="s">
        <v>424</v>
      </c>
    </row>
    <row r="64" spans="1:12" s="1" customFormat="1" ht="45.75" customHeight="1">
      <c r="A64" s="14">
        <v>58</v>
      </c>
      <c r="B64" s="15"/>
      <c r="C64" s="15"/>
      <c r="D64" s="83" t="s">
        <v>373</v>
      </c>
      <c r="E64" s="78" t="s">
        <v>374</v>
      </c>
      <c r="F64" s="79" t="s">
        <v>24</v>
      </c>
      <c r="G64" s="80" t="s">
        <v>375</v>
      </c>
      <c r="H64" s="78" t="s">
        <v>376</v>
      </c>
      <c r="I64" s="79" t="s">
        <v>377</v>
      </c>
      <c r="J64" s="79" t="s">
        <v>378</v>
      </c>
      <c r="K64" s="81" t="s">
        <v>278</v>
      </c>
      <c r="L64" s="131" t="s">
        <v>424</v>
      </c>
    </row>
    <row r="65" spans="1:12" s="1" customFormat="1" ht="45.75" customHeight="1">
      <c r="A65" s="14">
        <v>59</v>
      </c>
      <c r="B65" s="15"/>
      <c r="C65" s="15"/>
      <c r="D65" s="83" t="s">
        <v>97</v>
      </c>
      <c r="E65" s="84" t="s">
        <v>98</v>
      </c>
      <c r="F65" s="85" t="s">
        <v>24</v>
      </c>
      <c r="G65" s="86" t="s">
        <v>88</v>
      </c>
      <c r="H65" s="84" t="s">
        <v>89</v>
      </c>
      <c r="I65" s="85" t="s">
        <v>44</v>
      </c>
      <c r="J65" s="85" t="s">
        <v>44</v>
      </c>
      <c r="K65" s="87" t="s">
        <v>32</v>
      </c>
      <c r="L65" s="131" t="s">
        <v>424</v>
      </c>
    </row>
    <row r="66" spans="1:12" s="1" customFormat="1" ht="45.75" customHeight="1">
      <c r="A66" s="14">
        <v>60</v>
      </c>
      <c r="B66" s="15"/>
      <c r="C66" s="15"/>
      <c r="D66" s="83" t="s">
        <v>299</v>
      </c>
      <c r="E66" s="84" t="s">
        <v>220</v>
      </c>
      <c r="F66" s="85">
        <v>1</v>
      </c>
      <c r="G66" s="86" t="s">
        <v>316</v>
      </c>
      <c r="H66" s="84" t="s">
        <v>317</v>
      </c>
      <c r="I66" s="85" t="s">
        <v>221</v>
      </c>
      <c r="J66" s="85" t="s">
        <v>178</v>
      </c>
      <c r="K66" s="87" t="s">
        <v>27</v>
      </c>
      <c r="L66" s="131" t="s">
        <v>424</v>
      </c>
    </row>
    <row r="67" spans="1:12" s="1" customFormat="1" ht="45.75" customHeight="1">
      <c r="A67" s="14">
        <v>61</v>
      </c>
      <c r="B67" s="15"/>
      <c r="C67" s="15"/>
      <c r="D67" s="83" t="s">
        <v>299</v>
      </c>
      <c r="E67" s="84" t="s">
        <v>220</v>
      </c>
      <c r="F67" s="85">
        <v>1</v>
      </c>
      <c r="G67" s="86" t="s">
        <v>300</v>
      </c>
      <c r="H67" s="84" t="s">
        <v>301</v>
      </c>
      <c r="I67" s="85" t="s">
        <v>302</v>
      </c>
      <c r="J67" s="85" t="s">
        <v>178</v>
      </c>
      <c r="K67" s="87" t="s">
        <v>27</v>
      </c>
      <c r="L67" s="131" t="s">
        <v>424</v>
      </c>
    </row>
    <row r="68" spans="1:12" s="1" customFormat="1" ht="45.75" customHeight="1">
      <c r="A68" s="14">
        <v>62</v>
      </c>
      <c r="B68" s="15"/>
      <c r="C68" s="15"/>
      <c r="D68" s="83" t="s">
        <v>361</v>
      </c>
      <c r="E68" s="84" t="s">
        <v>362</v>
      </c>
      <c r="F68" s="85">
        <v>2</v>
      </c>
      <c r="G68" s="86" t="s">
        <v>261</v>
      </c>
      <c r="H68" s="84" t="s">
        <v>262</v>
      </c>
      <c r="I68" s="85" t="s">
        <v>35</v>
      </c>
      <c r="J68" s="85" t="s">
        <v>61</v>
      </c>
      <c r="K68" s="87" t="s">
        <v>32</v>
      </c>
      <c r="L68" s="131" t="s">
        <v>424</v>
      </c>
    </row>
    <row r="69" spans="1:12" s="1" customFormat="1" ht="45.75" customHeight="1">
      <c r="A69" s="14">
        <v>63</v>
      </c>
      <c r="B69" s="15"/>
      <c r="C69" s="15"/>
      <c r="D69" s="82" t="s">
        <v>397</v>
      </c>
      <c r="E69" s="78" t="s">
        <v>398</v>
      </c>
      <c r="F69" s="79" t="s">
        <v>30</v>
      </c>
      <c r="G69" s="80" t="s">
        <v>399</v>
      </c>
      <c r="H69" s="78" t="s">
        <v>400</v>
      </c>
      <c r="I69" s="79" t="s">
        <v>401</v>
      </c>
      <c r="J69" s="79" t="s">
        <v>402</v>
      </c>
      <c r="K69" s="81" t="s">
        <v>28</v>
      </c>
      <c r="L69" s="131" t="s">
        <v>424</v>
      </c>
    </row>
    <row r="70" spans="1:12" s="1" customFormat="1" ht="45.75" customHeight="1">
      <c r="A70" s="14">
        <v>64</v>
      </c>
      <c r="B70" s="15"/>
      <c r="C70" s="15"/>
      <c r="D70" s="83" t="s">
        <v>99</v>
      </c>
      <c r="E70" s="84" t="s">
        <v>100</v>
      </c>
      <c r="F70" s="85" t="s">
        <v>24</v>
      </c>
      <c r="G70" s="86" t="s">
        <v>318</v>
      </c>
      <c r="H70" s="84" t="s">
        <v>101</v>
      </c>
      <c r="I70" s="85" t="s">
        <v>102</v>
      </c>
      <c r="J70" s="85" t="s">
        <v>46</v>
      </c>
      <c r="K70" s="87" t="s">
        <v>37</v>
      </c>
      <c r="L70" s="131" t="s">
        <v>424</v>
      </c>
    </row>
    <row r="71" spans="1:12" s="1" customFormat="1" ht="45.75" customHeight="1">
      <c r="A71" s="14">
        <v>65</v>
      </c>
      <c r="B71" s="15"/>
      <c r="C71" s="15"/>
      <c r="D71" s="83" t="s">
        <v>99</v>
      </c>
      <c r="E71" s="84" t="s">
        <v>100</v>
      </c>
      <c r="F71" s="85" t="s">
        <v>24</v>
      </c>
      <c r="G71" s="86" t="s">
        <v>336</v>
      </c>
      <c r="H71" s="84" t="s">
        <v>103</v>
      </c>
      <c r="I71" s="85" t="s">
        <v>102</v>
      </c>
      <c r="J71" s="85" t="s">
        <v>46</v>
      </c>
      <c r="K71" s="87" t="s">
        <v>37</v>
      </c>
      <c r="L71" s="131" t="s">
        <v>424</v>
      </c>
    </row>
    <row r="72" spans="1:12" s="20" customFormat="1">
      <c r="D72"/>
      <c r="E72"/>
      <c r="F72"/>
      <c r="G72"/>
      <c r="H72"/>
      <c r="I72"/>
      <c r="J72"/>
      <c r="K72"/>
    </row>
    <row r="73" spans="1:12" s="20" customFormat="1" ht="30.75" customHeight="1">
      <c r="D73" s="20" t="s">
        <v>104</v>
      </c>
      <c r="I73" s="20" t="s">
        <v>171</v>
      </c>
    </row>
    <row r="74" spans="1:12">
      <c r="D74" s="20"/>
      <c r="E74" s="20"/>
      <c r="F74" s="20"/>
      <c r="G74" s="20"/>
      <c r="H74" s="20"/>
      <c r="I74" s="20"/>
      <c r="J74" s="20"/>
      <c r="K74" s="20"/>
    </row>
    <row r="75" spans="1:12" s="20" customFormat="1" ht="30.75" customHeight="1">
      <c r="D75" s="20" t="s">
        <v>12</v>
      </c>
      <c r="I75" s="20" t="s">
        <v>172</v>
      </c>
    </row>
    <row r="76" spans="1:12">
      <c r="D76" s="20"/>
      <c r="E76" s="20"/>
      <c r="F76" s="20"/>
      <c r="G76" s="20"/>
      <c r="H76" s="20"/>
      <c r="I76" s="20"/>
      <c r="J76" s="20"/>
      <c r="K76" s="20"/>
    </row>
    <row r="77" spans="1:12" s="20" customFormat="1" ht="30.75" customHeight="1">
      <c r="D77" s="20" t="s">
        <v>22</v>
      </c>
      <c r="I77" s="20" t="s">
        <v>175</v>
      </c>
    </row>
    <row r="78" spans="1:12">
      <c r="D78" s="20"/>
      <c r="E78" s="20"/>
      <c r="F78" s="20"/>
      <c r="G78" s="20"/>
      <c r="H78" s="20"/>
      <c r="I78" s="20"/>
      <c r="J78" s="20"/>
      <c r="K78" s="20"/>
    </row>
    <row r="79" spans="1:12" s="20" customFormat="1" ht="30.75" customHeight="1">
      <c r="D79" s="20" t="s">
        <v>16</v>
      </c>
      <c r="I79" s="20" t="s">
        <v>139</v>
      </c>
    </row>
  </sheetData>
  <protectedRanges>
    <protectedRange sqref="K72" name="Диапазон1_3_1_1_3_11_1_1_3_1_1_2_2_1"/>
    <protectedRange sqref="K14:K15" name="Диапазон1_3_1_1_3_11_1_1_3_1_1_2_1_3_2_3_4_5"/>
    <protectedRange sqref="K28" name="Диапазон1_3_1_1_3_11_1_1_3_1_1_2_1_3_2_3_4_1_4"/>
    <protectedRange sqref="K30:K31" name="Диапазон1_3_1_1_3_11_1_1_3_1_1_2_1_3_2_3_4_4_1"/>
    <protectedRange sqref="K29 K58" name="Диапазон1_3_1_1_3_11_1_1_3_1_1_2_1_3_2_3_4_1_2"/>
    <protectedRange sqref="K11:K13 K57" name="Диапазон1_3_1_1_3_11_1_1_3_1_1_2_1_3_2_3_5_1_3"/>
    <protectedRange sqref="K32" name="Диапазон1_3_1_1_3_11_1_1_3_1_1_2_1_3_2_3_4_13"/>
    <protectedRange sqref="K59" name="Диапазон1_3_1_1_3_11_1_1_3_1_1_2_1_3_2_3_4_3_3"/>
    <protectedRange sqref="K23" name="Диапазон1_3_1_1_3_11_1_1_3_1_1_2_1_3_2_3_4_4_1_1"/>
    <protectedRange sqref="K34" name="Диапазон1_3_1_1_3_11_1_1_3_1_1_2_1_3_2_3_4_4_1_3"/>
    <protectedRange sqref="K45" name="Диапазон1_3_1_1_3_11_1_1_3_1_1_2_1_3_2_3_4_4_1_1_1"/>
    <protectedRange sqref="K62" name="Диапазон1_3_1_1_3_11_1_1_3_1_1_2_1_3_2_3_4_4_1_3_1"/>
    <protectedRange sqref="K70" name="Диапазон1_3_1_1_3_11_1_1_3_1_1_2_1_3_2_3_5_1_3_1"/>
  </protectedRanges>
  <autoFilter ref="A6:L71"/>
  <sortState ref="A7:L83">
    <sortCondition ref="D7:D83"/>
  </sortState>
  <mergeCells count="4">
    <mergeCell ref="A1:L1"/>
    <mergeCell ref="A2:L2"/>
    <mergeCell ref="A3:L3"/>
    <mergeCell ref="A4:L4"/>
  </mergeCells>
  <conditionalFormatting sqref="G58:I58">
    <cfRule type="duplicateValues" dxfId="5" priority="3" stopIfTrue="1"/>
  </conditionalFormatting>
  <conditionalFormatting sqref="G59:I61">
    <cfRule type="duplicateValues" dxfId="4" priority="2" stopIfTrue="1"/>
  </conditionalFormatting>
  <conditionalFormatting sqref="G62:I69">
    <cfRule type="duplicateValues" dxfId="3" priority="1" stopIfTrue="1"/>
  </conditionalFormatting>
  <pageMargins left="0" right="0.15748031496062992" top="0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AA15"/>
  <sheetViews>
    <sheetView view="pageBreakPreview" zoomScaleNormal="75" zoomScaleSheetLayoutView="100" workbookViewId="0">
      <selection activeCell="D11" sqref="D11:K11"/>
    </sheetView>
  </sheetViews>
  <sheetFormatPr defaultRowHeight="12.75"/>
  <cols>
    <col min="1" max="1" width="4.7109375" customWidth="1"/>
    <col min="2" max="3" width="6.140625" hidden="1" customWidth="1"/>
    <col min="4" max="4" width="26" customWidth="1"/>
    <col min="5" max="5" width="7.28515625" customWidth="1"/>
    <col min="6" max="6" width="5.85546875" customWidth="1"/>
    <col min="7" max="7" width="38.5703125" customWidth="1"/>
    <col min="8" max="8" width="8.42578125" customWidth="1"/>
    <col min="9" max="9" width="16.42578125" customWidth="1"/>
    <col min="10" max="10" width="19.5703125" hidden="1" customWidth="1"/>
    <col min="11" max="11" width="21.42578125" customWidth="1"/>
    <col min="12" max="16" width="10" customWidth="1"/>
    <col min="17" max="17" width="5" customWidth="1"/>
    <col min="18" max="19" width="11.7109375" customWidth="1"/>
    <col min="20" max="20" width="12" customWidth="1"/>
  </cols>
  <sheetData>
    <row r="1" spans="1:27" s="21" customFormat="1" ht="97.5" customHeight="1">
      <c r="A1" s="151" t="s">
        <v>259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63"/>
      <c r="V1" s="63"/>
      <c r="W1" s="63"/>
      <c r="X1" s="63"/>
      <c r="Y1" s="63"/>
      <c r="Z1" s="63"/>
    </row>
    <row r="2" spans="1:27" s="21" customFormat="1" ht="22.5" customHeight="1">
      <c r="A2" s="152" t="s">
        <v>136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63"/>
      <c r="V2" s="63"/>
      <c r="W2" s="63"/>
      <c r="X2" s="63"/>
      <c r="Y2" s="63"/>
      <c r="Z2" s="63"/>
    </row>
    <row r="3" spans="1:27" s="21" customFormat="1" ht="21.75" customHeight="1">
      <c r="A3" s="178" t="s">
        <v>155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/>
      <c r="V3"/>
      <c r="W3"/>
      <c r="X3"/>
      <c r="Y3"/>
      <c r="Z3"/>
      <c r="AA3"/>
    </row>
    <row r="4" spans="1:27" s="21" customFormat="1" ht="39.75" customHeight="1">
      <c r="A4" s="183" t="s">
        <v>256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/>
      <c r="V4"/>
      <c r="W4"/>
      <c r="X4"/>
      <c r="Y4"/>
      <c r="Z4"/>
      <c r="AA4"/>
    </row>
    <row r="5" spans="1:27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7">
      <c r="A6" s="180" t="s">
        <v>411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</row>
    <row r="7" spans="1:27" ht="21" customHeight="1"/>
    <row r="8" spans="1:27" s="21" customFormat="1" ht="15" customHeight="1">
      <c r="A8" s="2" t="s">
        <v>170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T8" s="93" t="s">
        <v>260</v>
      </c>
      <c r="Z8" s="28"/>
    </row>
    <row r="9" spans="1:27" s="62" customFormat="1" ht="33.75" customHeight="1">
      <c r="A9" s="181" t="s">
        <v>116</v>
      </c>
      <c r="B9" s="182" t="s">
        <v>2</v>
      </c>
      <c r="C9" s="182" t="s">
        <v>13</v>
      </c>
      <c r="D9" s="172" t="s">
        <v>117</v>
      </c>
      <c r="E9" s="172" t="s">
        <v>4</v>
      </c>
      <c r="F9" s="181" t="s">
        <v>5</v>
      </c>
      <c r="G9" s="172" t="s">
        <v>118</v>
      </c>
      <c r="H9" s="172" t="s">
        <v>4</v>
      </c>
      <c r="I9" s="172" t="s">
        <v>7</v>
      </c>
      <c r="J9" s="61"/>
      <c r="K9" s="172" t="s">
        <v>9</v>
      </c>
      <c r="L9" s="173" t="s">
        <v>248</v>
      </c>
      <c r="M9" s="173" t="s">
        <v>249</v>
      </c>
      <c r="N9" s="173" t="s">
        <v>250</v>
      </c>
      <c r="O9" s="173" t="s">
        <v>251</v>
      </c>
      <c r="P9" s="173" t="s">
        <v>132</v>
      </c>
      <c r="Q9" s="177" t="s">
        <v>252</v>
      </c>
      <c r="R9" s="174" t="s">
        <v>253</v>
      </c>
      <c r="S9" s="175" t="s">
        <v>254</v>
      </c>
      <c r="T9" s="177" t="s">
        <v>255</v>
      </c>
    </row>
    <row r="10" spans="1:27" s="62" customFormat="1" ht="39.75" customHeight="1">
      <c r="A10" s="181"/>
      <c r="B10" s="182"/>
      <c r="C10" s="182"/>
      <c r="D10" s="172"/>
      <c r="E10" s="172"/>
      <c r="F10" s="181"/>
      <c r="G10" s="172"/>
      <c r="H10" s="172"/>
      <c r="I10" s="172"/>
      <c r="J10" s="61"/>
      <c r="K10" s="172"/>
      <c r="L10" s="173"/>
      <c r="M10" s="173"/>
      <c r="N10" s="173"/>
      <c r="O10" s="173"/>
      <c r="P10" s="173"/>
      <c r="Q10" s="177"/>
      <c r="R10" s="174"/>
      <c r="S10" s="176"/>
      <c r="T10" s="177"/>
    </row>
    <row r="11" spans="1:27" s="60" customFormat="1" ht="59.25" customHeight="1">
      <c r="A11" s="53" t="s">
        <v>114</v>
      </c>
      <c r="B11" s="54"/>
      <c r="C11" s="54"/>
      <c r="D11" s="82" t="s">
        <v>397</v>
      </c>
      <c r="E11" s="78" t="s">
        <v>398</v>
      </c>
      <c r="F11" s="79" t="s">
        <v>30</v>
      </c>
      <c r="G11" s="80" t="s">
        <v>399</v>
      </c>
      <c r="H11" s="78" t="s">
        <v>400</v>
      </c>
      <c r="I11" s="79" t="s">
        <v>401</v>
      </c>
      <c r="J11" s="79" t="s">
        <v>402</v>
      </c>
      <c r="K11" s="81" t="s">
        <v>28</v>
      </c>
      <c r="L11" s="55">
        <v>7.3</v>
      </c>
      <c r="M11" s="55">
        <v>7.7</v>
      </c>
      <c r="N11" s="55">
        <v>6.9</v>
      </c>
      <c r="O11" s="55">
        <v>7.1</v>
      </c>
      <c r="P11" s="55">
        <v>7.4</v>
      </c>
      <c r="Q11" s="56"/>
      <c r="R11" s="57">
        <f>L11+M11+N11+O11+P11</f>
        <v>36.4</v>
      </c>
      <c r="S11" s="57"/>
      <c r="T11" s="58">
        <f>R11*2</f>
        <v>72.8</v>
      </c>
      <c r="U11" s="59"/>
      <c r="V11" s="59"/>
    </row>
    <row r="12" spans="1:27" ht="31.5" customHeight="1"/>
    <row r="13" spans="1:27" s="20" customFormat="1" ht="28.5" customHeight="1">
      <c r="D13" s="20" t="s">
        <v>104</v>
      </c>
      <c r="K13" s="20" t="s">
        <v>171</v>
      </c>
    </row>
    <row r="14" spans="1:27" s="20" customFormat="1" ht="10.5" customHeight="1"/>
    <row r="15" spans="1:27" s="20" customFormat="1" ht="27" customHeight="1">
      <c r="D15" s="20" t="s">
        <v>12</v>
      </c>
      <c r="K15" s="20" t="s">
        <v>172</v>
      </c>
    </row>
  </sheetData>
  <protectedRanges>
    <protectedRange sqref="K12" name="Диапазон1_3_1_1_3_11_1_1_3_1_1_2_1_3_3_1_1_4_1"/>
  </protectedRanges>
  <mergeCells count="24">
    <mergeCell ref="T9:T10"/>
    <mergeCell ref="A2:T2"/>
    <mergeCell ref="A1:T1"/>
    <mergeCell ref="A3:T3"/>
    <mergeCell ref="A6:T6"/>
    <mergeCell ref="A9:A10"/>
    <mergeCell ref="B9:B10"/>
    <mergeCell ref="C9:C10"/>
    <mergeCell ref="D9:D10"/>
    <mergeCell ref="A4:T4"/>
    <mergeCell ref="O9:O10"/>
    <mergeCell ref="P9:P10"/>
    <mergeCell ref="E9:E10"/>
    <mergeCell ref="F9:F10"/>
    <mergeCell ref="H9:H10"/>
    <mergeCell ref="I9:I10"/>
    <mergeCell ref="G9:G10"/>
    <mergeCell ref="L9:L10"/>
    <mergeCell ref="M9:M10"/>
    <mergeCell ref="R9:R10"/>
    <mergeCell ref="S9:S10"/>
    <mergeCell ref="K9:K10"/>
    <mergeCell ref="N9:N10"/>
    <mergeCell ref="Q9:Q10"/>
  </mergeCells>
  <pageMargins left="0" right="0" top="0.31496062992125984" bottom="0.27559055118110237" header="0.31496062992125984" footer="0.31496062992125984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8"/>
  <sheetViews>
    <sheetView view="pageBreakPreview" zoomScaleNormal="100" zoomScaleSheetLayoutView="100" workbookViewId="0">
      <selection activeCell="D10" sqref="D10:K14"/>
    </sheetView>
  </sheetViews>
  <sheetFormatPr defaultRowHeight="12.75"/>
  <cols>
    <col min="1" max="1" width="6.140625" customWidth="1"/>
    <col min="2" max="2" width="1.140625" hidden="1" customWidth="1"/>
    <col min="3" max="3" width="9.7109375" customWidth="1"/>
    <col min="4" max="4" width="18.7109375" customWidth="1"/>
    <col min="5" max="5" width="8.5703125" customWidth="1"/>
    <col min="6" max="6" width="4.710937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2.71093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93" customHeight="1">
      <c r="A1" s="151" t="s">
        <v>298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9" t="s">
        <v>155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s="21" customFormat="1" ht="15.95" customHeight="1">
      <c r="A4" s="160" t="s">
        <v>153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s="21" customFormat="1" ht="19.149999999999999" customHeight="1">
      <c r="A5" s="158" t="s">
        <v>422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7" s="21" customFormat="1" ht="12.75" customHeight="1"/>
    <row r="7" spans="1:27" s="21" customFormat="1" ht="24" customHeight="1">
      <c r="A7" s="89" t="s">
        <v>170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93" t="s">
        <v>260</v>
      </c>
    </row>
    <row r="8" spans="1:27" s="21" customFormat="1" ht="20.100000000000001" customHeight="1">
      <c r="A8" s="150" t="s">
        <v>116</v>
      </c>
      <c r="B8" s="149" t="s">
        <v>2</v>
      </c>
      <c r="C8" s="149" t="s">
        <v>150</v>
      </c>
      <c r="D8" s="148" t="s">
        <v>117</v>
      </c>
      <c r="E8" s="148" t="s">
        <v>4</v>
      </c>
      <c r="F8" s="150" t="s">
        <v>5</v>
      </c>
      <c r="G8" s="148" t="s">
        <v>118</v>
      </c>
      <c r="H8" s="148" t="s">
        <v>4</v>
      </c>
      <c r="I8" s="148" t="s">
        <v>7</v>
      </c>
      <c r="J8" s="29"/>
      <c r="K8" s="148" t="s">
        <v>9</v>
      </c>
      <c r="L8" s="148" t="s">
        <v>174</v>
      </c>
      <c r="M8" s="148"/>
      <c r="N8" s="148"/>
      <c r="O8" s="156" t="s">
        <v>133</v>
      </c>
      <c r="P8" s="156"/>
      <c r="Q8" s="156"/>
      <c r="R8" s="156" t="s">
        <v>173</v>
      </c>
      <c r="S8" s="156"/>
      <c r="T8" s="156"/>
      <c r="U8" s="149" t="s">
        <v>120</v>
      </c>
      <c r="V8" s="149" t="s">
        <v>121</v>
      </c>
      <c r="W8" s="149" t="s">
        <v>134</v>
      </c>
      <c r="X8" s="150" t="s">
        <v>135</v>
      </c>
      <c r="Y8" s="149" t="s">
        <v>123</v>
      </c>
      <c r="Z8" s="155" t="s">
        <v>124</v>
      </c>
    </row>
    <row r="9" spans="1:27" s="21" customFormat="1" ht="39.950000000000003" customHeight="1">
      <c r="A9" s="150"/>
      <c r="B9" s="149"/>
      <c r="C9" s="149"/>
      <c r="D9" s="148"/>
      <c r="E9" s="148"/>
      <c r="F9" s="150"/>
      <c r="G9" s="148"/>
      <c r="H9" s="148"/>
      <c r="I9" s="148"/>
      <c r="J9" s="29"/>
      <c r="K9" s="148"/>
      <c r="L9" s="30" t="s">
        <v>127</v>
      </c>
      <c r="M9" s="31" t="s">
        <v>128</v>
      </c>
      <c r="N9" s="30" t="s">
        <v>116</v>
      </c>
      <c r="O9" s="30" t="s">
        <v>127</v>
      </c>
      <c r="P9" s="31" t="s">
        <v>128</v>
      </c>
      <c r="Q9" s="30" t="s">
        <v>116</v>
      </c>
      <c r="R9" s="30" t="s">
        <v>127</v>
      </c>
      <c r="S9" s="31" t="s">
        <v>128</v>
      </c>
      <c r="T9" s="30" t="s">
        <v>116</v>
      </c>
      <c r="U9" s="149"/>
      <c r="V9" s="149"/>
      <c r="W9" s="149"/>
      <c r="X9" s="150"/>
      <c r="Y9" s="149"/>
      <c r="Z9" s="155"/>
    </row>
    <row r="10" spans="1:27" s="21" customFormat="1" ht="42" customHeight="1">
      <c r="A10" s="32" t="s">
        <v>114</v>
      </c>
      <c r="B10" s="33"/>
      <c r="C10" s="52" t="s">
        <v>396</v>
      </c>
      <c r="D10" s="83" t="s">
        <v>392</v>
      </c>
      <c r="E10" s="78" t="s">
        <v>393</v>
      </c>
      <c r="F10" s="79" t="s">
        <v>24</v>
      </c>
      <c r="G10" s="80" t="s">
        <v>394</v>
      </c>
      <c r="H10" s="78" t="s">
        <v>230</v>
      </c>
      <c r="I10" s="79" t="s">
        <v>42</v>
      </c>
      <c r="J10" s="79" t="s">
        <v>25</v>
      </c>
      <c r="K10" s="81" t="s">
        <v>395</v>
      </c>
      <c r="L10" s="35">
        <v>209</v>
      </c>
      <c r="M10" s="36">
        <f>L10/3.3-IF($U10=1,0.5,IF($U10=2,1.5,0))</f>
        <v>63.333333333333336</v>
      </c>
      <c r="N10" s="37"/>
      <c r="O10" s="35">
        <v>214.5</v>
      </c>
      <c r="P10" s="36">
        <f>O10/3.3-IF($U10=1,0.5,IF($U10=2,1.5,0))</f>
        <v>65</v>
      </c>
      <c r="Q10" s="37"/>
      <c r="R10" s="35">
        <v>219.5</v>
      </c>
      <c r="S10" s="36">
        <f>R10/3.3-IF($U10=1,0.5,IF($U10=2,1.5,0))</f>
        <v>66.515151515151516</v>
      </c>
      <c r="T10" s="37"/>
      <c r="U10" s="38"/>
      <c r="V10" s="38"/>
      <c r="W10" s="35">
        <f t="shared" ref="W10:W14" si="0">L10+O10+R10</f>
        <v>643</v>
      </c>
      <c r="X10" s="39"/>
      <c r="Y10" s="36">
        <f t="shared" ref="Y10:Y14" si="1">ROUND(SUM(M10,P10,S10)/3,3)</f>
        <v>64.948999999999998</v>
      </c>
      <c r="Z10" s="40" t="s">
        <v>114</v>
      </c>
    </row>
    <row r="11" spans="1:27" s="21" customFormat="1" ht="42" customHeight="1">
      <c r="A11" s="32" t="s">
        <v>114</v>
      </c>
      <c r="B11" s="33"/>
      <c r="C11" s="121" t="s">
        <v>352</v>
      </c>
      <c r="D11" s="83" t="s">
        <v>232</v>
      </c>
      <c r="E11" s="84" t="s">
        <v>233</v>
      </c>
      <c r="F11" s="85" t="s">
        <v>24</v>
      </c>
      <c r="G11" s="86" t="s">
        <v>403</v>
      </c>
      <c r="H11" s="84" t="s">
        <v>404</v>
      </c>
      <c r="I11" s="85" t="s">
        <v>405</v>
      </c>
      <c r="J11" s="85" t="s">
        <v>234</v>
      </c>
      <c r="K11" s="87" t="s">
        <v>28</v>
      </c>
      <c r="L11" s="35">
        <v>143.5</v>
      </c>
      <c r="M11" s="36">
        <f>L11/2.2-IF($U11=1,0.5,IF($U11=2,1.5,0))</f>
        <v>65.22727272727272</v>
      </c>
      <c r="N11" s="37"/>
      <c r="O11" s="35">
        <v>146.5</v>
      </c>
      <c r="P11" s="36">
        <f>O11/2.2-IF($U11=1,0.5,IF($U11=2,1.5,0))</f>
        <v>66.590909090909079</v>
      </c>
      <c r="Q11" s="37"/>
      <c r="R11" s="35">
        <v>148</v>
      </c>
      <c r="S11" s="36">
        <f>R11/2.2-IF($U11=1,0.5,IF($U11=2,1.5,0))</f>
        <v>67.272727272727266</v>
      </c>
      <c r="T11" s="37"/>
      <c r="U11" s="38"/>
      <c r="V11" s="38"/>
      <c r="W11" s="35">
        <f t="shared" si="0"/>
        <v>438</v>
      </c>
      <c r="X11" s="39"/>
      <c r="Y11" s="36">
        <f t="shared" si="1"/>
        <v>66.364000000000004</v>
      </c>
      <c r="Z11" s="40" t="s">
        <v>114</v>
      </c>
    </row>
    <row r="12" spans="1:27" s="21" customFormat="1" ht="42" customHeight="1">
      <c r="A12" s="32" t="s">
        <v>114</v>
      </c>
      <c r="B12" s="33"/>
      <c r="C12" s="122" t="s">
        <v>409</v>
      </c>
      <c r="D12" s="83" t="s">
        <v>38</v>
      </c>
      <c r="E12" s="84" t="s">
        <v>39</v>
      </c>
      <c r="F12" s="85">
        <v>1</v>
      </c>
      <c r="G12" s="86" t="s">
        <v>40</v>
      </c>
      <c r="H12" s="84" t="s">
        <v>41</v>
      </c>
      <c r="I12" s="85" t="s">
        <v>366</v>
      </c>
      <c r="J12" s="85" t="s">
        <v>45</v>
      </c>
      <c r="K12" s="87" t="s">
        <v>148</v>
      </c>
      <c r="L12" s="35">
        <v>231</v>
      </c>
      <c r="M12" s="36">
        <f>L12/3.5-IF($U12=1,0.5,IF($U12=2,1.5,0))</f>
        <v>65.5</v>
      </c>
      <c r="N12" s="37"/>
      <c r="O12" s="35">
        <v>229</v>
      </c>
      <c r="P12" s="36">
        <f>O12/3.5-IF($U12=1,0.5,IF($U12=2,1.5,0))</f>
        <v>64.928571428571431</v>
      </c>
      <c r="Q12" s="37"/>
      <c r="R12" s="35">
        <v>238.5</v>
      </c>
      <c r="S12" s="36">
        <f>R12/3.5-IF($U12=1,0.5,IF($U12=2,1.5,0))</f>
        <v>67.642857142857139</v>
      </c>
      <c r="T12" s="37"/>
      <c r="U12" s="38">
        <v>1</v>
      </c>
      <c r="V12" s="38"/>
      <c r="W12" s="35">
        <f t="shared" si="0"/>
        <v>698.5</v>
      </c>
      <c r="X12" s="39"/>
      <c r="Y12" s="36">
        <f t="shared" si="1"/>
        <v>66.024000000000001</v>
      </c>
      <c r="Z12" s="40" t="s">
        <v>114</v>
      </c>
    </row>
    <row r="13" spans="1:27" s="21" customFormat="1" ht="42" customHeight="1">
      <c r="A13" s="32" t="s">
        <v>114</v>
      </c>
      <c r="B13" s="33"/>
      <c r="C13" s="121" t="s">
        <v>353</v>
      </c>
      <c r="D13" s="83" t="s">
        <v>211</v>
      </c>
      <c r="E13" s="84" t="s">
        <v>212</v>
      </c>
      <c r="F13" s="85">
        <v>3</v>
      </c>
      <c r="G13" s="86" t="s">
        <v>213</v>
      </c>
      <c r="H13" s="84" t="s">
        <v>214</v>
      </c>
      <c r="I13" s="85" t="s">
        <v>406</v>
      </c>
      <c r="J13" s="85" t="s">
        <v>25</v>
      </c>
      <c r="K13" s="87" t="s">
        <v>28</v>
      </c>
      <c r="L13" s="35">
        <v>179.5</v>
      </c>
      <c r="M13" s="36">
        <f>L13/2.7-IF($U13=1,0.5,IF($U13=2,1.5,0))</f>
        <v>66.481481481481481</v>
      </c>
      <c r="N13" s="37"/>
      <c r="O13" s="35">
        <v>174.5</v>
      </c>
      <c r="P13" s="36">
        <f>O13/2.7-IF($U13=1,0.5,IF($U13=2,1.5,0))</f>
        <v>64.629629629629619</v>
      </c>
      <c r="Q13" s="37"/>
      <c r="R13" s="35">
        <v>174</v>
      </c>
      <c r="S13" s="36">
        <f>R13/2.7-IF($U13=1,0.5,IF($U13=2,1.5,0))</f>
        <v>64.444444444444443</v>
      </c>
      <c r="T13" s="37"/>
      <c r="U13" s="38"/>
      <c r="V13" s="38"/>
      <c r="W13" s="35">
        <f t="shared" si="0"/>
        <v>528</v>
      </c>
      <c r="X13" s="39"/>
      <c r="Y13" s="36">
        <f t="shared" si="1"/>
        <v>65.185000000000002</v>
      </c>
      <c r="Z13" s="40" t="s">
        <v>114</v>
      </c>
    </row>
    <row r="14" spans="1:27" s="21" customFormat="1" ht="42" customHeight="1">
      <c r="A14" s="32" t="s">
        <v>114</v>
      </c>
      <c r="B14" s="33"/>
      <c r="C14" s="121" t="s">
        <v>410</v>
      </c>
      <c r="D14" s="83" t="s">
        <v>392</v>
      </c>
      <c r="E14" s="84" t="s">
        <v>393</v>
      </c>
      <c r="F14" s="85" t="s">
        <v>24</v>
      </c>
      <c r="G14" s="86" t="s">
        <v>407</v>
      </c>
      <c r="H14" s="84" t="s">
        <v>408</v>
      </c>
      <c r="I14" s="85" t="s">
        <v>42</v>
      </c>
      <c r="J14" s="85" t="s">
        <v>25</v>
      </c>
      <c r="K14" s="87" t="s">
        <v>395</v>
      </c>
      <c r="L14" s="35">
        <v>230</v>
      </c>
      <c r="M14" s="36">
        <f>L14/3.4-IF($U14=1,0.5,IF($U14=2,1.5,0))</f>
        <v>67.64705882352942</v>
      </c>
      <c r="N14" s="37"/>
      <c r="O14" s="35">
        <v>232.5</v>
      </c>
      <c r="P14" s="36">
        <f>O14/3.4-IF($U14=1,0.5,IF($U14=2,1.5,0))</f>
        <v>68.382352941176478</v>
      </c>
      <c r="Q14" s="37"/>
      <c r="R14" s="35">
        <v>230.5</v>
      </c>
      <c r="S14" s="36">
        <f>R14/3.4-IF($U14=1,0.5,IF($U14=2,1.5,0))</f>
        <v>67.794117647058826</v>
      </c>
      <c r="T14" s="37"/>
      <c r="U14" s="38"/>
      <c r="V14" s="38"/>
      <c r="W14" s="35">
        <f t="shared" si="0"/>
        <v>693</v>
      </c>
      <c r="X14" s="39"/>
      <c r="Y14" s="36">
        <f t="shared" si="1"/>
        <v>67.941000000000003</v>
      </c>
      <c r="Z14" s="40" t="s">
        <v>114</v>
      </c>
    </row>
    <row r="15" spans="1:27" ht="20.25" customHeight="1"/>
    <row r="16" spans="1:27" s="20" customFormat="1" ht="21.75" customHeight="1">
      <c r="D16" s="20" t="s">
        <v>104</v>
      </c>
      <c r="K16" s="20" t="s">
        <v>171</v>
      </c>
    </row>
    <row r="17" spans="4:11" s="20" customFormat="1" ht="10.5" customHeight="1"/>
    <row r="18" spans="4:11" s="20" customFormat="1" ht="27" customHeight="1">
      <c r="D18" s="20" t="s">
        <v>12</v>
      </c>
      <c r="K18" s="20" t="s">
        <v>172</v>
      </c>
    </row>
  </sheetData>
  <protectedRanges>
    <protectedRange sqref="K15" name="Диапазон1_3_1_1_3_11_1_1_3_1_1_2_1_3_2_3_4_4"/>
  </protectedRanges>
  <mergeCells count="24">
    <mergeCell ref="O8:Q8"/>
    <mergeCell ref="Z8:Z9"/>
    <mergeCell ref="R8:T8"/>
    <mergeCell ref="U8:U9"/>
    <mergeCell ref="V8:V9"/>
    <mergeCell ref="W8:W9"/>
    <mergeCell ref="X8:X9"/>
    <mergeCell ref="Y8:Y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8"/>
  <sheetViews>
    <sheetView view="pageBreakPreview" zoomScale="85" zoomScaleNormal="100" zoomScaleSheetLayoutView="85" workbookViewId="0">
      <selection activeCell="D11" sqref="D11:K14"/>
    </sheetView>
  </sheetViews>
  <sheetFormatPr defaultRowHeight="12.75"/>
  <cols>
    <col min="1" max="1" width="6.140625" customWidth="1"/>
    <col min="2" max="2" width="7.42578125" hidden="1" customWidth="1"/>
    <col min="3" max="3" width="4.7109375" hidden="1" customWidth="1"/>
    <col min="4" max="4" width="18.7109375" customWidth="1"/>
    <col min="5" max="5" width="8.5703125" customWidth="1"/>
    <col min="6" max="6" width="6.2851562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85.5" customHeight="1">
      <c r="A1" s="151" t="s">
        <v>259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142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27.75" customHeight="1">
      <c r="A3" s="153" t="s">
        <v>140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21" customFormat="1" ht="25.5" customHeight="1">
      <c r="A5" s="157" t="s">
        <v>164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21" customFormat="1" ht="19.149999999999999" customHeight="1">
      <c r="A6" s="158" t="s">
        <v>423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s="21" customFormat="1" ht="19.149999999999999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s="21" customFormat="1" ht="15" customHeight="1">
      <c r="A8" s="2" t="s">
        <v>170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Z8" s="132" t="s">
        <v>412</v>
      </c>
    </row>
    <row r="9" spans="1:27" s="21" customFormat="1" ht="20.100000000000001" customHeight="1">
      <c r="A9" s="150" t="s">
        <v>116</v>
      </c>
      <c r="B9" s="149" t="s">
        <v>154</v>
      </c>
      <c r="C9" s="149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48" t="s">
        <v>174</v>
      </c>
      <c r="M9" s="148"/>
      <c r="N9" s="148"/>
      <c r="O9" s="156" t="s">
        <v>133</v>
      </c>
      <c r="P9" s="156"/>
      <c r="Q9" s="156"/>
      <c r="R9" s="156" t="s">
        <v>173</v>
      </c>
      <c r="S9" s="156"/>
      <c r="T9" s="156"/>
      <c r="U9" s="149" t="s">
        <v>120</v>
      </c>
      <c r="V9" s="149" t="s">
        <v>121</v>
      </c>
      <c r="W9" s="149" t="s">
        <v>134</v>
      </c>
      <c r="X9" s="150" t="s">
        <v>135</v>
      </c>
      <c r="Y9" s="149" t="s">
        <v>123</v>
      </c>
      <c r="Z9" s="155" t="s">
        <v>124</v>
      </c>
    </row>
    <row r="10" spans="1:27" s="21" customFormat="1" ht="39.950000000000003" customHeight="1">
      <c r="A10" s="150"/>
      <c r="B10" s="149"/>
      <c r="C10" s="149"/>
      <c r="D10" s="148"/>
      <c r="E10" s="148"/>
      <c r="F10" s="150"/>
      <c r="G10" s="148"/>
      <c r="H10" s="148"/>
      <c r="I10" s="148"/>
      <c r="J10" s="29"/>
      <c r="K10" s="148"/>
      <c r="L10" s="30" t="s">
        <v>127</v>
      </c>
      <c r="M10" s="31" t="s">
        <v>128</v>
      </c>
      <c r="N10" s="30" t="s">
        <v>116</v>
      </c>
      <c r="O10" s="30" t="s">
        <v>127</v>
      </c>
      <c r="P10" s="31" t="s">
        <v>128</v>
      </c>
      <c r="Q10" s="30" t="s">
        <v>116</v>
      </c>
      <c r="R10" s="30" t="s">
        <v>127</v>
      </c>
      <c r="S10" s="31" t="s">
        <v>128</v>
      </c>
      <c r="T10" s="30" t="s">
        <v>116</v>
      </c>
      <c r="U10" s="149"/>
      <c r="V10" s="149"/>
      <c r="W10" s="149"/>
      <c r="X10" s="150"/>
      <c r="Y10" s="149"/>
      <c r="Z10" s="155"/>
    </row>
    <row r="11" spans="1:27" s="21" customFormat="1" ht="57" customHeight="1">
      <c r="A11" s="32">
        <v>1</v>
      </c>
      <c r="B11" s="33"/>
      <c r="C11" s="34"/>
      <c r="D11" s="82" t="s">
        <v>74</v>
      </c>
      <c r="E11" s="78" t="s">
        <v>75</v>
      </c>
      <c r="F11" s="79" t="s">
        <v>29</v>
      </c>
      <c r="G11" s="80" t="s">
        <v>76</v>
      </c>
      <c r="H11" s="78" t="s">
        <v>77</v>
      </c>
      <c r="I11" s="79" t="s">
        <v>49</v>
      </c>
      <c r="J11" s="79" t="s">
        <v>46</v>
      </c>
      <c r="K11" s="81" t="s">
        <v>32</v>
      </c>
      <c r="L11" s="35">
        <v>266</v>
      </c>
      <c r="M11" s="36">
        <f>L11/3.7-IF($U11=1,0.5,IF($U11=2,1.5,0))</f>
        <v>71.891891891891888</v>
      </c>
      <c r="N11" s="37">
        <f>RANK(M11,M$11:M$14,0)</f>
        <v>2</v>
      </c>
      <c r="O11" s="35">
        <v>262.5</v>
      </c>
      <c r="P11" s="36">
        <f>O11/3.7-IF($U11=1,0.5,IF($U11=2,1.5,0))</f>
        <v>70.945945945945937</v>
      </c>
      <c r="Q11" s="37">
        <f>RANK(P11,P$11:P$14,0)</f>
        <v>1</v>
      </c>
      <c r="R11" s="35">
        <v>262</v>
      </c>
      <c r="S11" s="36">
        <f>R11/3.7-IF($U11=1,0.5,IF($U11=2,1.5,0))</f>
        <v>70.810810810810807</v>
      </c>
      <c r="T11" s="37">
        <f>RANK(S11,S$11:S$14,0)</f>
        <v>1</v>
      </c>
      <c r="U11" s="38"/>
      <c r="V11" s="38">
        <v>1</v>
      </c>
      <c r="W11" s="35">
        <f>L11+O11+R11</f>
        <v>790.5</v>
      </c>
      <c r="X11" s="39"/>
      <c r="Y11" s="36">
        <f>ROUND(SUM(M11,P11,S11)/3,3)</f>
        <v>71.215999999999994</v>
      </c>
      <c r="Z11" s="40" t="s">
        <v>114</v>
      </c>
    </row>
    <row r="12" spans="1:27" s="21" customFormat="1" ht="57" customHeight="1">
      <c r="A12" s="32">
        <v>2</v>
      </c>
      <c r="B12" s="33"/>
      <c r="C12" s="34"/>
      <c r="D12" s="82" t="s">
        <v>66</v>
      </c>
      <c r="E12" s="78" t="s">
        <v>67</v>
      </c>
      <c r="F12" s="79" t="s">
        <v>29</v>
      </c>
      <c r="G12" s="80" t="s">
        <v>264</v>
      </c>
      <c r="H12" s="78" t="s">
        <v>265</v>
      </c>
      <c r="I12" s="79" t="s">
        <v>65</v>
      </c>
      <c r="J12" s="79" t="s">
        <v>46</v>
      </c>
      <c r="K12" s="88" t="s">
        <v>32</v>
      </c>
      <c r="L12" s="35">
        <v>266.5</v>
      </c>
      <c r="M12" s="36">
        <f>L12/3.7-IF($U12=1,0.5,IF($U12=2,1.5,0))</f>
        <v>72.027027027027017</v>
      </c>
      <c r="N12" s="37">
        <f>RANK(M12,M$11:M$14,0)</f>
        <v>1</v>
      </c>
      <c r="O12" s="35">
        <v>260</v>
      </c>
      <c r="P12" s="36">
        <f>O12/3.7-IF($U12=1,0.5,IF($U12=2,1.5,0))</f>
        <v>70.270270270270274</v>
      </c>
      <c r="Q12" s="37">
        <f>RANK(P12,P$11:P$14,0)</f>
        <v>2</v>
      </c>
      <c r="R12" s="35">
        <v>257.5</v>
      </c>
      <c r="S12" s="36">
        <f>R12/3.7-IF($U12=1,0.5,IF($U12=2,1.5,0))</f>
        <v>69.594594594594597</v>
      </c>
      <c r="T12" s="37">
        <f>RANK(S12,S$11:S$14,0)</f>
        <v>2</v>
      </c>
      <c r="U12" s="38"/>
      <c r="V12" s="38"/>
      <c r="W12" s="35">
        <f>L12+O12+R12</f>
        <v>784</v>
      </c>
      <c r="X12" s="39"/>
      <c r="Y12" s="36">
        <f>ROUND(SUM(M12,P12,S12)/3,3)</f>
        <v>70.631</v>
      </c>
      <c r="Z12" s="40" t="s">
        <v>114</v>
      </c>
    </row>
    <row r="13" spans="1:27" s="21" customFormat="1" ht="57" customHeight="1">
      <c r="A13" s="32">
        <v>3</v>
      </c>
      <c r="B13" s="33"/>
      <c r="C13" s="34"/>
      <c r="D13" s="83" t="s">
        <v>66</v>
      </c>
      <c r="E13" s="84" t="s">
        <v>67</v>
      </c>
      <c r="F13" s="85" t="s">
        <v>29</v>
      </c>
      <c r="G13" s="86" t="s">
        <v>68</v>
      </c>
      <c r="H13" s="84" t="s">
        <v>69</v>
      </c>
      <c r="I13" s="85" t="s">
        <v>54</v>
      </c>
      <c r="J13" s="85" t="s">
        <v>46</v>
      </c>
      <c r="K13" s="87" t="s">
        <v>32</v>
      </c>
      <c r="L13" s="35">
        <v>258</v>
      </c>
      <c r="M13" s="36">
        <f>L13/3.7-IF($U13=1,0.5,IF($U13=2,1.5,0))</f>
        <v>69.729729729729726</v>
      </c>
      <c r="N13" s="37">
        <f>RANK(M13,M$11:M$14,0)</f>
        <v>3</v>
      </c>
      <c r="O13" s="35">
        <v>247.5</v>
      </c>
      <c r="P13" s="36">
        <f>O13/3.7-IF($U13=1,0.5,IF($U13=2,1.5,0))</f>
        <v>66.891891891891888</v>
      </c>
      <c r="Q13" s="37">
        <f>RANK(P13,P$11:P$14,0)</f>
        <v>3</v>
      </c>
      <c r="R13" s="35">
        <v>252.5</v>
      </c>
      <c r="S13" s="36">
        <f>R13/3.7-IF($U13=1,0.5,IF($U13=2,1.5,0))</f>
        <v>68.243243243243242</v>
      </c>
      <c r="T13" s="37">
        <f>RANK(S13,S$11:S$14,0)</f>
        <v>3</v>
      </c>
      <c r="U13" s="38"/>
      <c r="V13" s="38"/>
      <c r="W13" s="35">
        <f>L13+O13+R13</f>
        <v>758</v>
      </c>
      <c r="X13" s="39"/>
      <c r="Y13" s="36">
        <f>ROUND(SUM(M13,P13,S13)/3,3)</f>
        <v>68.287999999999997</v>
      </c>
      <c r="Z13" s="40" t="s">
        <v>114</v>
      </c>
    </row>
    <row r="14" spans="1:27" s="98" customFormat="1" ht="57" customHeight="1">
      <c r="A14" s="32">
        <v>4</v>
      </c>
      <c r="B14" s="33"/>
      <c r="C14" s="99"/>
      <c r="D14" s="82" t="s">
        <v>206</v>
      </c>
      <c r="E14" s="78" t="s">
        <v>207</v>
      </c>
      <c r="F14" s="79" t="s">
        <v>29</v>
      </c>
      <c r="G14" s="80" t="s">
        <v>261</v>
      </c>
      <c r="H14" s="78" t="s">
        <v>262</v>
      </c>
      <c r="I14" s="79" t="s">
        <v>35</v>
      </c>
      <c r="J14" s="79" t="s">
        <v>46</v>
      </c>
      <c r="K14" s="88" t="s">
        <v>263</v>
      </c>
      <c r="L14" s="35">
        <v>251</v>
      </c>
      <c r="M14" s="36">
        <f>L14/3.7-IF($U14=1,0.5,IF($U14=2,1.5,0))</f>
        <v>67.837837837837839</v>
      </c>
      <c r="N14" s="37">
        <f>RANK(M14,M$11:M$14,0)</f>
        <v>4</v>
      </c>
      <c r="O14" s="35">
        <v>242</v>
      </c>
      <c r="P14" s="36">
        <f>O14/3.7-IF($U14=1,0.5,IF($U14=2,1.5,0))</f>
        <v>65.405405405405403</v>
      </c>
      <c r="Q14" s="37">
        <f>RANK(P14,P$11:P$14,0)</f>
        <v>4</v>
      </c>
      <c r="R14" s="35">
        <v>244.5</v>
      </c>
      <c r="S14" s="36">
        <f>R14/3.7-IF($U14=1,0.5,IF($U14=2,1.5,0))</f>
        <v>66.081081081081081</v>
      </c>
      <c r="T14" s="37">
        <f>RANK(S14,S$11:S$14,0)</f>
        <v>4</v>
      </c>
      <c r="U14" s="38"/>
      <c r="V14" s="38"/>
      <c r="W14" s="35">
        <f>L14+O14+R14</f>
        <v>737.5</v>
      </c>
      <c r="X14" s="39"/>
      <c r="Y14" s="36">
        <f>ROUND(SUM(M14,P14,S14)/3,3)</f>
        <v>66.441000000000003</v>
      </c>
      <c r="Z14" s="40" t="s">
        <v>114</v>
      </c>
    </row>
    <row r="15" spans="1:27" ht="20.25" customHeight="1"/>
    <row r="16" spans="1:27" s="20" customFormat="1" ht="28.5" customHeight="1">
      <c r="D16" s="20" t="s">
        <v>104</v>
      </c>
      <c r="K16" s="20" t="s">
        <v>171</v>
      </c>
    </row>
    <row r="17" spans="4:11" s="20" customFormat="1" ht="10.5" customHeight="1"/>
    <row r="18" spans="4:11" s="20" customFormat="1" ht="27" customHeight="1">
      <c r="D18" s="20" t="s">
        <v>12</v>
      </c>
      <c r="K18" s="20" t="s">
        <v>172</v>
      </c>
    </row>
  </sheetData>
  <protectedRanges>
    <protectedRange sqref="K15" name="Диапазон1_3_1_1_3_11_1_1_3_1_1_2_1_3_2_3_5_1"/>
  </protectedRanges>
  <sortState ref="A11:AA14">
    <sortCondition descending="1" ref="Y11:Y14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8"/>
  <sheetViews>
    <sheetView view="pageBreakPreview" zoomScale="85" zoomScaleNormal="100" zoomScaleSheetLayoutView="85" workbookViewId="0">
      <selection activeCell="D11" sqref="D11:K14"/>
    </sheetView>
  </sheetViews>
  <sheetFormatPr defaultRowHeight="12.75"/>
  <cols>
    <col min="1" max="1" width="5" customWidth="1"/>
    <col min="2" max="2" width="8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5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103.5" customHeight="1">
      <c r="A1" s="151" t="s">
        <v>259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157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21" customFormat="1" ht="25.5" customHeight="1">
      <c r="A5" s="157" t="s">
        <v>168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21" customFormat="1" ht="19.149999999999999" customHeight="1">
      <c r="A6" s="158" t="s">
        <v>423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s="21" customFormat="1" ht="12.75" customHeight="1"/>
    <row r="8" spans="1:27" s="92" customFormat="1" ht="24" customHeight="1">
      <c r="A8" s="89" t="s">
        <v>170</v>
      </c>
      <c r="B8" s="90"/>
      <c r="C8" s="90"/>
      <c r="D8" s="90"/>
      <c r="E8" s="25"/>
      <c r="F8" s="25"/>
      <c r="G8" s="25"/>
      <c r="H8" s="25"/>
      <c r="I8" s="25"/>
      <c r="J8" s="26"/>
      <c r="K8" s="26"/>
      <c r="L8" s="90"/>
      <c r="M8" s="91"/>
      <c r="Z8" s="132" t="s">
        <v>412</v>
      </c>
    </row>
    <row r="9" spans="1:27" s="21" customFormat="1" ht="20.100000000000001" customHeight="1">
      <c r="A9" s="150" t="s">
        <v>116</v>
      </c>
      <c r="B9" s="149" t="s">
        <v>150</v>
      </c>
      <c r="C9" s="149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48" t="s">
        <v>174</v>
      </c>
      <c r="M9" s="148"/>
      <c r="N9" s="148"/>
      <c r="O9" s="156" t="s">
        <v>133</v>
      </c>
      <c r="P9" s="156"/>
      <c r="Q9" s="156"/>
      <c r="R9" s="156" t="s">
        <v>173</v>
      </c>
      <c r="S9" s="156"/>
      <c r="T9" s="156"/>
      <c r="U9" s="149" t="s">
        <v>120</v>
      </c>
      <c r="V9" s="149" t="s">
        <v>121</v>
      </c>
      <c r="W9" s="149" t="s">
        <v>134</v>
      </c>
      <c r="X9" s="150" t="s">
        <v>135</v>
      </c>
      <c r="Y9" s="149" t="s">
        <v>123</v>
      </c>
      <c r="Z9" s="155" t="s">
        <v>124</v>
      </c>
    </row>
    <row r="10" spans="1:27" s="21" customFormat="1" ht="39.950000000000003" customHeight="1">
      <c r="A10" s="150"/>
      <c r="B10" s="149"/>
      <c r="C10" s="149"/>
      <c r="D10" s="148"/>
      <c r="E10" s="148"/>
      <c r="F10" s="150"/>
      <c r="G10" s="148"/>
      <c r="H10" s="148"/>
      <c r="I10" s="148"/>
      <c r="J10" s="29"/>
      <c r="K10" s="148"/>
      <c r="L10" s="30" t="s">
        <v>127</v>
      </c>
      <c r="M10" s="31" t="s">
        <v>128</v>
      </c>
      <c r="N10" s="30" t="s">
        <v>116</v>
      </c>
      <c r="O10" s="30" t="s">
        <v>127</v>
      </c>
      <c r="P10" s="31" t="s">
        <v>128</v>
      </c>
      <c r="Q10" s="30" t="s">
        <v>116</v>
      </c>
      <c r="R10" s="30" t="s">
        <v>127</v>
      </c>
      <c r="S10" s="31" t="s">
        <v>128</v>
      </c>
      <c r="T10" s="30" t="s">
        <v>116</v>
      </c>
      <c r="U10" s="149"/>
      <c r="V10" s="149"/>
      <c r="W10" s="149"/>
      <c r="X10" s="150"/>
      <c r="Y10" s="149"/>
      <c r="Z10" s="155"/>
    </row>
    <row r="11" spans="1:27" s="21" customFormat="1" ht="63" customHeight="1">
      <c r="A11" s="32">
        <v>1</v>
      </c>
      <c r="B11" s="33"/>
      <c r="C11" s="34"/>
      <c r="D11" s="83" t="s">
        <v>47</v>
      </c>
      <c r="E11" s="84" t="s">
        <v>48</v>
      </c>
      <c r="F11" s="85" t="s">
        <v>26</v>
      </c>
      <c r="G11" s="86" t="s">
        <v>186</v>
      </c>
      <c r="H11" s="84" t="s">
        <v>187</v>
      </c>
      <c r="I11" s="85" t="s">
        <v>35</v>
      </c>
      <c r="J11" s="85" t="s">
        <v>46</v>
      </c>
      <c r="K11" s="87" t="s">
        <v>32</v>
      </c>
      <c r="L11" s="35">
        <v>239.5</v>
      </c>
      <c r="M11" s="36">
        <f>L11/3.4-IF($U11=1,0.5,IF($U11=2,1.5,0))</f>
        <v>70.441176470588232</v>
      </c>
      <c r="N11" s="37">
        <f>RANK(M11,M$11:M$14,0)</f>
        <v>1</v>
      </c>
      <c r="O11" s="35">
        <v>228.5</v>
      </c>
      <c r="P11" s="36">
        <f>O11/3.4-IF($U11=1,0.5,IF($U11=2,1.5,0))</f>
        <v>67.205882352941174</v>
      </c>
      <c r="Q11" s="37">
        <f>RANK(P11,P$11:P$14,0)</f>
        <v>1</v>
      </c>
      <c r="R11" s="35">
        <v>233.5</v>
      </c>
      <c r="S11" s="36">
        <f>R11/3.4-IF($U11=1,0.5,IF($U11=2,1.5,0))</f>
        <v>68.67647058823529</v>
      </c>
      <c r="T11" s="37">
        <f>RANK(S11,S$11:S$14,0)</f>
        <v>1</v>
      </c>
      <c r="U11" s="38"/>
      <c r="V11" s="38"/>
      <c r="W11" s="35">
        <f>L11+O11+R11</f>
        <v>701.5</v>
      </c>
      <c r="X11" s="39"/>
      <c r="Y11" s="36">
        <f>ROUND(SUM(M11,P11,S11)/3,3)</f>
        <v>68.775000000000006</v>
      </c>
      <c r="Z11" s="40" t="s">
        <v>114</v>
      </c>
    </row>
    <row r="12" spans="1:27" s="98" customFormat="1" ht="63" customHeight="1">
      <c r="A12" s="32">
        <v>2</v>
      </c>
      <c r="B12" s="33"/>
      <c r="C12" s="99"/>
      <c r="D12" s="83" t="s">
        <v>47</v>
      </c>
      <c r="E12" s="84" t="s">
        <v>48</v>
      </c>
      <c r="F12" s="85" t="s">
        <v>26</v>
      </c>
      <c r="G12" s="86" t="s">
        <v>183</v>
      </c>
      <c r="H12" s="84" t="s">
        <v>184</v>
      </c>
      <c r="I12" s="85" t="s">
        <v>185</v>
      </c>
      <c r="J12" s="85" t="s">
        <v>46</v>
      </c>
      <c r="K12" s="87" t="s">
        <v>32</v>
      </c>
      <c r="L12" s="35">
        <v>229.5</v>
      </c>
      <c r="M12" s="36">
        <f>L12/3.4-IF($U12=1,0.5,IF($U12=2,1.5,0))</f>
        <v>67.5</v>
      </c>
      <c r="N12" s="37">
        <f>RANK(M12,M$11:M$14,0)</f>
        <v>2</v>
      </c>
      <c r="O12" s="35">
        <v>223</v>
      </c>
      <c r="P12" s="36">
        <f>O12/3.4-IF($U12=1,0.5,IF($U12=2,1.5,0))</f>
        <v>65.588235294117652</v>
      </c>
      <c r="Q12" s="37">
        <f>RANK(P12,P$11:P$14,0)</f>
        <v>2</v>
      </c>
      <c r="R12" s="35">
        <v>223.5</v>
      </c>
      <c r="S12" s="36">
        <f>R12/3.4-IF($U12=1,0.5,IF($U12=2,1.5,0))</f>
        <v>65.735294117647058</v>
      </c>
      <c r="T12" s="37">
        <f>RANK(S12,S$11:S$14,0)</f>
        <v>3</v>
      </c>
      <c r="U12" s="38"/>
      <c r="V12" s="38"/>
      <c r="W12" s="35">
        <f>L12+O12+R12</f>
        <v>676</v>
      </c>
      <c r="X12" s="39"/>
      <c r="Y12" s="36">
        <f>ROUND(SUM(M12,P12,S12)/3,3)</f>
        <v>66.275000000000006</v>
      </c>
      <c r="Z12" s="40" t="s">
        <v>114</v>
      </c>
    </row>
    <row r="13" spans="1:27" s="98" customFormat="1" ht="63" customHeight="1">
      <c r="A13" s="32">
        <v>3</v>
      </c>
      <c r="B13" s="33"/>
      <c r="C13" s="99"/>
      <c r="D13" s="83" t="s">
        <v>47</v>
      </c>
      <c r="E13" s="84" t="s">
        <v>48</v>
      </c>
      <c r="F13" s="85" t="s">
        <v>26</v>
      </c>
      <c r="G13" s="16" t="s">
        <v>145</v>
      </c>
      <c r="H13" s="96" t="s">
        <v>144</v>
      </c>
      <c r="I13" s="74" t="s">
        <v>146</v>
      </c>
      <c r="J13" s="17" t="s">
        <v>46</v>
      </c>
      <c r="K13" s="18" t="s">
        <v>32</v>
      </c>
      <c r="L13" s="35">
        <v>226</v>
      </c>
      <c r="M13" s="36">
        <f>L13/3.4-IF($U13=1,0.5,IF($U13=2,1.5,0))</f>
        <v>66.470588235294116</v>
      </c>
      <c r="N13" s="37">
        <f>RANK(M13,M$11:M$14,0)</f>
        <v>3</v>
      </c>
      <c r="O13" s="35">
        <v>219.5</v>
      </c>
      <c r="P13" s="36">
        <f>O13/3.4-IF($U13=1,0.5,IF($U13=2,1.5,0))</f>
        <v>64.558823529411768</v>
      </c>
      <c r="Q13" s="37">
        <f>RANK(P13,P$11:P$14,0)</f>
        <v>3</v>
      </c>
      <c r="R13" s="35">
        <v>228</v>
      </c>
      <c r="S13" s="36">
        <f>R13/3.4-IF($U13=1,0.5,IF($U13=2,1.5,0))</f>
        <v>67.058823529411768</v>
      </c>
      <c r="T13" s="37">
        <f>RANK(S13,S$11:S$14,0)</f>
        <v>2</v>
      </c>
      <c r="U13" s="38"/>
      <c r="V13" s="38"/>
      <c r="W13" s="35">
        <f>L13+O13+R13</f>
        <v>673.5</v>
      </c>
      <c r="X13" s="39"/>
      <c r="Y13" s="36">
        <f>ROUND(SUM(M13,P13,S13)/3,3)</f>
        <v>66.028999999999996</v>
      </c>
      <c r="Z13" s="40" t="s">
        <v>114</v>
      </c>
    </row>
    <row r="14" spans="1:27" s="21" customFormat="1" ht="63" customHeight="1">
      <c r="A14" s="32">
        <v>4</v>
      </c>
      <c r="B14" s="33"/>
      <c r="C14" s="34"/>
      <c r="D14" s="82" t="s">
        <v>413</v>
      </c>
      <c r="E14" s="78" t="s">
        <v>414</v>
      </c>
      <c r="F14" s="79" t="s">
        <v>24</v>
      </c>
      <c r="G14" s="80" t="s">
        <v>415</v>
      </c>
      <c r="H14" s="78" t="s">
        <v>416</v>
      </c>
      <c r="I14" s="79" t="s">
        <v>417</v>
      </c>
      <c r="J14" s="79" t="s">
        <v>418</v>
      </c>
      <c r="K14" s="81" t="s">
        <v>419</v>
      </c>
      <c r="L14" s="35">
        <v>214.5</v>
      </c>
      <c r="M14" s="36">
        <f>L14/3.4-IF($U14=1,0.5,IF($U14=2,1.5,0))</f>
        <v>62.588235294117652</v>
      </c>
      <c r="N14" s="37">
        <f>RANK(M14,M$11:M$14,0)</f>
        <v>4</v>
      </c>
      <c r="O14" s="35">
        <v>203.5</v>
      </c>
      <c r="P14" s="36">
        <f>O14/3.4-IF($U14=1,0.5,IF($U14=2,1.5,0))</f>
        <v>59.352941176470587</v>
      </c>
      <c r="Q14" s="37">
        <f>RANK(P14,P$11:P$14,0)</f>
        <v>4</v>
      </c>
      <c r="R14" s="35">
        <v>211</v>
      </c>
      <c r="S14" s="36">
        <f>R14/3.4-IF($U14=1,0.5,IF($U14=2,1.5,0))</f>
        <v>61.558823529411768</v>
      </c>
      <c r="T14" s="37">
        <f>RANK(S14,S$11:S$14,0)</f>
        <v>4</v>
      </c>
      <c r="U14" s="38">
        <v>1</v>
      </c>
      <c r="V14" s="38"/>
      <c r="W14" s="35">
        <f>L14+O14+R14</f>
        <v>629</v>
      </c>
      <c r="X14" s="39"/>
      <c r="Y14" s="36">
        <f>ROUND(SUM(M14,P14,S14)/3,3)</f>
        <v>61.167000000000002</v>
      </c>
      <c r="Z14" s="40" t="s">
        <v>114</v>
      </c>
    </row>
    <row r="15" spans="1:27" ht="24.75" customHeight="1"/>
    <row r="16" spans="1:27" s="20" customFormat="1" ht="35.25" customHeight="1">
      <c r="D16" s="20" t="s">
        <v>104</v>
      </c>
      <c r="K16" s="20" t="s">
        <v>171</v>
      </c>
    </row>
    <row r="17" spans="4:11" s="20" customFormat="1" ht="10.5" customHeight="1"/>
    <row r="18" spans="4:11" s="20" customFormat="1" ht="35.25" customHeight="1">
      <c r="D18" s="20" t="s">
        <v>12</v>
      </c>
      <c r="K18" s="20" t="s">
        <v>172</v>
      </c>
    </row>
  </sheetData>
  <sortState ref="A11:AA14">
    <sortCondition descending="1" ref="Y11:Y14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7"/>
  <sheetViews>
    <sheetView view="pageBreakPreview" zoomScale="85" zoomScaleNormal="100" zoomScaleSheetLayoutView="85" workbookViewId="0">
      <selection activeCell="D11" sqref="D11:K13"/>
    </sheetView>
  </sheetViews>
  <sheetFormatPr defaultRowHeight="12.75"/>
  <cols>
    <col min="1" max="1" width="5.5703125" customWidth="1"/>
    <col min="2" max="2" width="8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5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93.75" customHeight="1">
      <c r="A1" s="151" t="s">
        <v>259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21" customFormat="1" ht="25.5" customHeight="1">
      <c r="A5" s="157" t="s">
        <v>166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21" customFormat="1" ht="19.149999999999999" customHeight="1">
      <c r="A6" s="158" t="s">
        <v>423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ht="12.75" customHeight="1"/>
    <row r="8" spans="1:27" s="21" customFormat="1" ht="24" customHeight="1">
      <c r="A8" s="89" t="s">
        <v>170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Z8" s="132" t="s">
        <v>412</v>
      </c>
    </row>
    <row r="9" spans="1:27" s="21" customFormat="1" ht="20.100000000000001" customHeight="1">
      <c r="A9" s="150" t="s">
        <v>116</v>
      </c>
      <c r="B9" s="149" t="s">
        <v>150</v>
      </c>
      <c r="C9" s="149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48" t="s">
        <v>174</v>
      </c>
      <c r="M9" s="148"/>
      <c r="N9" s="148"/>
      <c r="O9" s="156" t="s">
        <v>133</v>
      </c>
      <c r="P9" s="156"/>
      <c r="Q9" s="156"/>
      <c r="R9" s="156" t="s">
        <v>173</v>
      </c>
      <c r="S9" s="156"/>
      <c r="T9" s="156"/>
      <c r="U9" s="149" t="s">
        <v>120</v>
      </c>
      <c r="V9" s="149" t="s">
        <v>121</v>
      </c>
      <c r="W9" s="149" t="s">
        <v>134</v>
      </c>
      <c r="X9" s="150" t="s">
        <v>135</v>
      </c>
      <c r="Y9" s="149" t="s">
        <v>123</v>
      </c>
      <c r="Z9" s="155" t="s">
        <v>124</v>
      </c>
    </row>
    <row r="10" spans="1:27" s="21" customFormat="1" ht="39.950000000000003" customHeight="1">
      <c r="A10" s="150"/>
      <c r="B10" s="149"/>
      <c r="C10" s="149"/>
      <c r="D10" s="148"/>
      <c r="E10" s="148"/>
      <c r="F10" s="150"/>
      <c r="G10" s="148"/>
      <c r="H10" s="148"/>
      <c r="I10" s="148"/>
      <c r="J10" s="29"/>
      <c r="K10" s="148"/>
      <c r="L10" s="30" t="s">
        <v>127</v>
      </c>
      <c r="M10" s="31" t="s">
        <v>128</v>
      </c>
      <c r="N10" s="30" t="s">
        <v>116</v>
      </c>
      <c r="O10" s="30" t="s">
        <v>127</v>
      </c>
      <c r="P10" s="31" t="s">
        <v>128</v>
      </c>
      <c r="Q10" s="30" t="s">
        <v>116</v>
      </c>
      <c r="R10" s="30" t="s">
        <v>127</v>
      </c>
      <c r="S10" s="31" t="s">
        <v>128</v>
      </c>
      <c r="T10" s="30" t="s">
        <v>116</v>
      </c>
      <c r="U10" s="149"/>
      <c r="V10" s="149"/>
      <c r="W10" s="149"/>
      <c r="X10" s="150"/>
      <c r="Y10" s="149"/>
      <c r="Z10" s="155"/>
    </row>
    <row r="11" spans="1:27" s="21" customFormat="1" ht="61.5" customHeight="1">
      <c r="A11" s="32">
        <v>1</v>
      </c>
      <c r="B11" s="33"/>
      <c r="C11" s="34"/>
      <c r="D11" s="82" t="s">
        <v>50</v>
      </c>
      <c r="E11" s="78" t="s">
        <v>51</v>
      </c>
      <c r="F11" s="79" t="s">
        <v>26</v>
      </c>
      <c r="G11" s="80" t="s">
        <v>57</v>
      </c>
      <c r="H11" s="78" t="s">
        <v>58</v>
      </c>
      <c r="I11" s="79" t="s">
        <v>59</v>
      </c>
      <c r="J11" s="79" t="s">
        <v>46</v>
      </c>
      <c r="K11" s="81" t="s">
        <v>32</v>
      </c>
      <c r="L11" s="35">
        <v>246</v>
      </c>
      <c r="M11" s="36">
        <f>L11/3.4-IF($U11=1,0.5,IF($U11=2,1.5,0))</f>
        <v>72.352941176470594</v>
      </c>
      <c r="N11" s="37">
        <f>RANK(M11,M$11:M$13,0)</f>
        <v>1</v>
      </c>
      <c r="O11" s="35">
        <v>236</v>
      </c>
      <c r="P11" s="36">
        <f>O11/3.4-IF($U11=1,0.5,IF($U11=2,1.5,0))</f>
        <v>69.411764705882348</v>
      </c>
      <c r="Q11" s="37">
        <f>RANK(P11,P$11:P$13,0)</f>
        <v>1</v>
      </c>
      <c r="R11" s="35">
        <v>241.5</v>
      </c>
      <c r="S11" s="36">
        <f>R11/3.4-IF($U11=1,0.5,IF($U11=2,1.5,0))</f>
        <v>71.029411764705884</v>
      </c>
      <c r="T11" s="37">
        <f>RANK(S11,S$11:S$13,0)</f>
        <v>1</v>
      </c>
      <c r="U11" s="38"/>
      <c r="V11" s="38"/>
      <c r="W11" s="35">
        <f>L11+O11+R11</f>
        <v>723.5</v>
      </c>
      <c r="X11" s="39"/>
      <c r="Y11" s="36">
        <f>ROUND(SUM(M11,P11,S11)/3,3)</f>
        <v>70.930999999999997</v>
      </c>
      <c r="Z11" s="40" t="s">
        <v>114</v>
      </c>
    </row>
    <row r="12" spans="1:27" s="21" customFormat="1" ht="61.5" customHeight="1">
      <c r="A12" s="32">
        <v>2</v>
      </c>
      <c r="B12" s="33"/>
      <c r="C12" s="34"/>
      <c r="D12" s="82" t="s">
        <v>179</v>
      </c>
      <c r="E12" s="78" t="s">
        <v>180</v>
      </c>
      <c r="F12" s="79" t="s">
        <v>24</v>
      </c>
      <c r="G12" s="80" t="s">
        <v>297</v>
      </c>
      <c r="H12" s="78" t="s">
        <v>181</v>
      </c>
      <c r="I12" s="79" t="s">
        <v>182</v>
      </c>
      <c r="J12" s="79" t="s">
        <v>178</v>
      </c>
      <c r="K12" s="81" t="s">
        <v>278</v>
      </c>
      <c r="L12" s="35">
        <v>230.5</v>
      </c>
      <c r="M12" s="36">
        <f>L12/3.4-IF($U12=1,0.5,IF($U12=2,1.5,0))</f>
        <v>67.794117647058826</v>
      </c>
      <c r="N12" s="37">
        <f>RANK(M12,M$11:M$13,0)</f>
        <v>3</v>
      </c>
      <c r="O12" s="35">
        <v>225.5</v>
      </c>
      <c r="P12" s="36">
        <f>O12/3.4-IF($U12=1,0.5,IF($U12=2,1.5,0))</f>
        <v>66.32352941176471</v>
      </c>
      <c r="Q12" s="37">
        <f>RANK(P12,P$11:P$13,0)</f>
        <v>3</v>
      </c>
      <c r="R12" s="35">
        <v>232</v>
      </c>
      <c r="S12" s="36">
        <f>R12/3.4-IF($U12=1,0.5,IF($U12=2,1.5,0))</f>
        <v>68.235294117647058</v>
      </c>
      <c r="T12" s="37">
        <f>RANK(S12,S$11:S$13,0)</f>
        <v>2</v>
      </c>
      <c r="U12" s="38"/>
      <c r="V12" s="38"/>
      <c r="W12" s="35">
        <f>L12+O12+R12</f>
        <v>688</v>
      </c>
      <c r="X12" s="39"/>
      <c r="Y12" s="36">
        <f>ROUND(SUM(M12,P12,S12)/3,3)</f>
        <v>67.450999999999993</v>
      </c>
      <c r="Z12" s="40" t="s">
        <v>114</v>
      </c>
    </row>
    <row r="13" spans="1:27" s="21" customFormat="1" ht="61.5" customHeight="1">
      <c r="A13" s="32">
        <v>3</v>
      </c>
      <c r="B13" s="33"/>
      <c r="C13" s="34"/>
      <c r="D13" s="82" t="s">
        <v>272</v>
      </c>
      <c r="E13" s="78" t="s">
        <v>273</v>
      </c>
      <c r="F13" s="79" t="s">
        <v>29</v>
      </c>
      <c r="G13" s="80" t="s">
        <v>274</v>
      </c>
      <c r="H13" s="78" t="s">
        <v>275</v>
      </c>
      <c r="I13" s="79" t="s">
        <v>276</v>
      </c>
      <c r="J13" s="79" t="s">
        <v>45</v>
      </c>
      <c r="K13" s="81" t="s">
        <v>277</v>
      </c>
      <c r="L13" s="35">
        <v>232.5</v>
      </c>
      <c r="M13" s="36">
        <f>L13/3.4-IF($U13=1,0.5,IF($U13=2,1.5,0))</f>
        <v>68.382352941176478</v>
      </c>
      <c r="N13" s="37">
        <f>RANK(M13,M$11:M$13,0)</f>
        <v>2</v>
      </c>
      <c r="O13" s="35">
        <v>227.5</v>
      </c>
      <c r="P13" s="36">
        <f>O13/3.4-IF($U13=1,0.5,IF($U13=2,1.5,0))</f>
        <v>66.911764705882348</v>
      </c>
      <c r="Q13" s="37">
        <f>RANK(P13,P$11:P$13,0)</f>
        <v>2</v>
      </c>
      <c r="R13" s="35">
        <v>226.5</v>
      </c>
      <c r="S13" s="36">
        <f>R13/3.4-IF($U13=1,0.5,IF($U13=2,1.5,0))</f>
        <v>66.617647058823536</v>
      </c>
      <c r="T13" s="37">
        <f>RANK(S13,S$11:S$13,0)</f>
        <v>3</v>
      </c>
      <c r="U13" s="38"/>
      <c r="V13" s="38"/>
      <c r="W13" s="35">
        <f>L13+O13+R13</f>
        <v>686.5</v>
      </c>
      <c r="X13" s="39"/>
      <c r="Y13" s="36">
        <f>ROUND(SUM(M13,P13,S13)/3,3)</f>
        <v>67.304000000000002</v>
      </c>
      <c r="Z13" s="40" t="s">
        <v>114</v>
      </c>
    </row>
    <row r="14" spans="1:27" ht="15.75" customHeight="1"/>
    <row r="15" spans="1:27" s="20" customFormat="1" ht="27" customHeight="1">
      <c r="D15" s="20" t="s">
        <v>104</v>
      </c>
      <c r="K15" s="20" t="s">
        <v>171</v>
      </c>
    </row>
    <row r="16" spans="1:27" s="20" customFormat="1" ht="10.5" customHeight="1"/>
    <row r="17" spans="4:11" s="20" customFormat="1" ht="27" customHeight="1">
      <c r="D17" s="20" t="s">
        <v>12</v>
      </c>
      <c r="K17" s="20" t="s">
        <v>172</v>
      </c>
    </row>
  </sheetData>
  <protectedRanges>
    <protectedRange sqref="K13" name="Диапазон1_3_1_1_3_11_1_1_3_1_1_2_1_3_2_3_4_4_1_3"/>
  </protectedRanges>
  <sortState ref="A11:AA13">
    <sortCondition descending="1" ref="Y11:Y13"/>
  </sortState>
  <mergeCells count="25"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"/>
  <sheetViews>
    <sheetView view="pageBreakPreview" topLeftCell="A4" zoomScale="75" zoomScaleNormal="75" zoomScaleSheetLayoutView="75" workbookViewId="0">
      <selection activeCell="D11" sqref="D11:K20"/>
    </sheetView>
  </sheetViews>
  <sheetFormatPr defaultRowHeight="12.75"/>
  <cols>
    <col min="1" max="1" width="6.140625" customWidth="1"/>
    <col min="2" max="2" width="9.140625" hidden="1" customWidth="1"/>
    <col min="3" max="3" width="6.5703125" hidden="1" customWidth="1"/>
    <col min="4" max="4" width="20.7109375" customWidth="1"/>
    <col min="5" max="5" width="8.28515625" customWidth="1"/>
    <col min="6" max="6" width="5.28515625" customWidth="1"/>
    <col min="7" max="7" width="35.5703125" customWidth="1"/>
    <col min="8" max="8" width="8.7109375" customWidth="1"/>
    <col min="9" max="9" width="18" customWidth="1"/>
    <col min="10" max="10" width="12.7109375" hidden="1" customWidth="1"/>
    <col min="11" max="11" width="27.85546875" customWidth="1"/>
    <col min="12" max="12" width="6.28515625" customWidth="1"/>
    <col min="13" max="13" width="8.7109375" customWidth="1"/>
    <col min="14" max="14" width="3.85546875" customWidth="1"/>
    <col min="15" max="15" width="5" customWidth="1"/>
    <col min="16" max="16" width="6" customWidth="1"/>
    <col min="17" max="18" width="5" customWidth="1"/>
    <col min="19" max="19" width="6.28515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s="21" customFormat="1" ht="87.75" customHeight="1">
      <c r="A1" s="151" t="s">
        <v>298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s="21" customFormat="1" ht="18.75" customHeight="1">
      <c r="A2" s="152" t="s">
        <v>138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21" customFormat="1" ht="15.95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</row>
    <row r="5" spans="1:27" s="21" customFormat="1" ht="24.75" customHeight="1">
      <c r="A5" s="171" t="s">
        <v>236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</row>
    <row r="6" spans="1:27" s="21" customFormat="1" ht="19.5" customHeight="1">
      <c r="A6" s="158" t="s">
        <v>425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</row>
    <row r="7" spans="1:27" s="21" customFormat="1" ht="15" customHeight="1">
      <c r="A7" s="2" t="s">
        <v>170</v>
      </c>
      <c r="E7" s="41"/>
      <c r="AA7" s="132" t="s">
        <v>412</v>
      </c>
    </row>
    <row r="8" spans="1:27" s="21" customFormat="1" ht="20.100000000000001" customHeight="1">
      <c r="A8" s="150" t="s">
        <v>116</v>
      </c>
      <c r="B8" s="149" t="s">
        <v>150</v>
      </c>
      <c r="C8" s="162" t="s">
        <v>13</v>
      </c>
      <c r="D8" s="148" t="s">
        <v>117</v>
      </c>
      <c r="E8" s="148" t="s">
        <v>4</v>
      </c>
      <c r="F8" s="150" t="s">
        <v>5</v>
      </c>
      <c r="G8" s="148" t="s">
        <v>118</v>
      </c>
      <c r="H8" s="148" t="s">
        <v>4</v>
      </c>
      <c r="I8" s="148" t="s">
        <v>7</v>
      </c>
      <c r="J8" s="29"/>
      <c r="K8" s="148" t="s">
        <v>9</v>
      </c>
      <c r="L8" s="156" t="s">
        <v>119</v>
      </c>
      <c r="M8" s="156"/>
      <c r="N8" s="156"/>
      <c r="O8" s="165" t="s">
        <v>174</v>
      </c>
      <c r="P8" s="166"/>
      <c r="Q8" s="166"/>
      <c r="R8" s="166"/>
      <c r="S8" s="166"/>
      <c r="T8" s="166"/>
      <c r="U8" s="167"/>
      <c r="V8" s="149" t="s">
        <v>120</v>
      </c>
      <c r="W8" s="169" t="s">
        <v>121</v>
      </c>
      <c r="X8" s="150"/>
      <c r="Y8" s="149" t="s">
        <v>122</v>
      </c>
      <c r="Z8" s="155" t="s">
        <v>123</v>
      </c>
      <c r="AA8" s="155" t="s">
        <v>124</v>
      </c>
    </row>
    <row r="9" spans="1:27" s="21" customFormat="1" ht="20.100000000000001" customHeight="1">
      <c r="A9" s="150"/>
      <c r="B9" s="149"/>
      <c r="C9" s="163"/>
      <c r="D9" s="148"/>
      <c r="E9" s="148"/>
      <c r="F9" s="150"/>
      <c r="G9" s="148"/>
      <c r="H9" s="148"/>
      <c r="I9" s="148"/>
      <c r="J9" s="29"/>
      <c r="K9" s="148"/>
      <c r="L9" s="156" t="s">
        <v>125</v>
      </c>
      <c r="M9" s="156"/>
      <c r="N9" s="156"/>
      <c r="O9" s="165" t="s">
        <v>126</v>
      </c>
      <c r="P9" s="166"/>
      <c r="Q9" s="166"/>
      <c r="R9" s="166"/>
      <c r="S9" s="166"/>
      <c r="T9" s="166"/>
      <c r="U9" s="167"/>
      <c r="V9" s="168"/>
      <c r="W9" s="163"/>
      <c r="X9" s="150"/>
      <c r="Y9" s="149"/>
      <c r="Z9" s="155"/>
      <c r="AA9" s="155"/>
    </row>
    <row r="10" spans="1:27" s="21" customFormat="1" ht="79.5" customHeight="1">
      <c r="A10" s="150"/>
      <c r="B10" s="149"/>
      <c r="C10" s="164"/>
      <c r="D10" s="148"/>
      <c r="E10" s="148"/>
      <c r="F10" s="150"/>
      <c r="G10" s="148"/>
      <c r="H10" s="148"/>
      <c r="I10" s="148"/>
      <c r="J10" s="29"/>
      <c r="K10" s="148"/>
      <c r="L10" s="31" t="s">
        <v>127</v>
      </c>
      <c r="M10" s="42" t="s">
        <v>128</v>
      </c>
      <c r="N10" s="31" t="s">
        <v>116</v>
      </c>
      <c r="O10" s="43" t="s">
        <v>129</v>
      </c>
      <c r="P10" s="43" t="s">
        <v>130</v>
      </c>
      <c r="Q10" s="43" t="s">
        <v>131</v>
      </c>
      <c r="R10" s="43" t="s">
        <v>132</v>
      </c>
      <c r="S10" s="42" t="s">
        <v>127</v>
      </c>
      <c r="T10" s="31" t="s">
        <v>128</v>
      </c>
      <c r="U10" s="31" t="s">
        <v>116</v>
      </c>
      <c r="V10" s="149"/>
      <c r="W10" s="170"/>
      <c r="X10" s="150"/>
      <c r="Y10" s="149"/>
      <c r="Z10" s="155"/>
      <c r="AA10" s="155"/>
    </row>
    <row r="11" spans="1:27" s="21" customFormat="1" ht="45" customHeight="1">
      <c r="A11" s="44">
        <v>1</v>
      </c>
      <c r="B11" s="45"/>
      <c r="C11" s="46"/>
      <c r="D11" s="112" t="s">
        <v>82</v>
      </c>
      <c r="E11" s="104" t="s">
        <v>83</v>
      </c>
      <c r="F11" s="87">
        <v>2</v>
      </c>
      <c r="G11" s="16" t="s">
        <v>292</v>
      </c>
      <c r="H11" s="111" t="s">
        <v>293</v>
      </c>
      <c r="I11" s="17" t="s">
        <v>35</v>
      </c>
      <c r="J11" s="17" t="s">
        <v>61</v>
      </c>
      <c r="K11" s="18" t="s">
        <v>32</v>
      </c>
      <c r="L11" s="47">
        <v>197</v>
      </c>
      <c r="M11" s="48">
        <f t="shared" ref="M11:M20" si="0">L11/2.8</f>
        <v>70.357142857142861</v>
      </c>
      <c r="N11" s="49">
        <f t="shared" ref="N11:N20" si="1">RANK(M11,M$11:M$20,0)</f>
        <v>1</v>
      </c>
      <c r="O11" s="50">
        <v>7.2</v>
      </c>
      <c r="P11" s="50">
        <v>7.7</v>
      </c>
      <c r="Q11" s="50">
        <v>7.7</v>
      </c>
      <c r="R11" s="50">
        <v>7.6</v>
      </c>
      <c r="S11" s="47">
        <f t="shared" ref="S11:S20" si="2">O11+P11+Q11+R11</f>
        <v>30.200000000000003</v>
      </c>
      <c r="T11" s="48">
        <f t="shared" ref="T11:T20" si="3">S11/0.4</f>
        <v>75.5</v>
      </c>
      <c r="U11" s="49">
        <f t="shared" ref="U11:U20" si="4">RANK(T11,T$11:T$20,0)</f>
        <v>2</v>
      </c>
      <c r="V11" s="51"/>
      <c r="W11" s="51"/>
      <c r="X11" s="51"/>
      <c r="Y11" s="51"/>
      <c r="Z11" s="48">
        <f t="shared" ref="Z11:Z20" si="5">(M11+T11)/2-IF($V11=1,0.5,IF($V11=2,1.5,0))</f>
        <v>72.928571428571431</v>
      </c>
      <c r="AA11" s="44">
        <v>3</v>
      </c>
    </row>
    <row r="12" spans="1:27" s="21" customFormat="1" ht="45" customHeight="1">
      <c r="A12" s="44">
        <v>2</v>
      </c>
      <c r="B12" s="45"/>
      <c r="C12" s="46"/>
      <c r="D12" s="83" t="s">
        <v>66</v>
      </c>
      <c r="E12" s="84" t="s">
        <v>67</v>
      </c>
      <c r="F12" s="85" t="s">
        <v>29</v>
      </c>
      <c r="G12" s="86" t="s">
        <v>52</v>
      </c>
      <c r="H12" s="84" t="s">
        <v>53</v>
      </c>
      <c r="I12" s="85" t="s">
        <v>54</v>
      </c>
      <c r="J12" s="85" t="s">
        <v>46</v>
      </c>
      <c r="K12" s="87" t="s">
        <v>32</v>
      </c>
      <c r="L12" s="47">
        <v>193.5</v>
      </c>
      <c r="M12" s="48">
        <f t="shared" si="0"/>
        <v>69.107142857142861</v>
      </c>
      <c r="N12" s="49">
        <f t="shared" si="1"/>
        <v>3</v>
      </c>
      <c r="O12" s="50">
        <v>7.5</v>
      </c>
      <c r="P12" s="50">
        <v>7.7</v>
      </c>
      <c r="Q12" s="50">
        <v>7.5</v>
      </c>
      <c r="R12" s="50">
        <v>7.6</v>
      </c>
      <c r="S12" s="47">
        <f t="shared" si="2"/>
        <v>30.299999999999997</v>
      </c>
      <c r="T12" s="48">
        <f t="shared" si="3"/>
        <v>75.749999999999986</v>
      </c>
      <c r="U12" s="49">
        <f t="shared" si="4"/>
        <v>1</v>
      </c>
      <c r="V12" s="51"/>
      <c r="W12" s="51"/>
      <c r="X12" s="51"/>
      <c r="Y12" s="51"/>
      <c r="Z12" s="48">
        <f t="shared" si="5"/>
        <v>72.428571428571416</v>
      </c>
      <c r="AA12" s="44">
        <v>3</v>
      </c>
    </row>
    <row r="13" spans="1:27" s="21" customFormat="1" ht="45" customHeight="1">
      <c r="A13" s="44">
        <v>3</v>
      </c>
      <c r="B13" s="45"/>
      <c r="C13" s="46"/>
      <c r="D13" s="82" t="s">
        <v>361</v>
      </c>
      <c r="E13" s="78" t="s">
        <v>362</v>
      </c>
      <c r="F13" s="79">
        <v>2</v>
      </c>
      <c r="G13" s="80" t="s">
        <v>261</v>
      </c>
      <c r="H13" s="78" t="s">
        <v>262</v>
      </c>
      <c r="I13" s="79" t="s">
        <v>35</v>
      </c>
      <c r="J13" s="79" t="s">
        <v>61</v>
      </c>
      <c r="K13" s="81" t="s">
        <v>32</v>
      </c>
      <c r="L13" s="47">
        <v>193</v>
      </c>
      <c r="M13" s="48">
        <f t="shared" si="0"/>
        <v>68.928571428571431</v>
      </c>
      <c r="N13" s="49">
        <f t="shared" si="1"/>
        <v>4</v>
      </c>
      <c r="O13" s="50">
        <v>7.4</v>
      </c>
      <c r="P13" s="50">
        <v>7.3</v>
      </c>
      <c r="Q13" s="50">
        <v>7.3</v>
      </c>
      <c r="R13" s="50">
        <v>7.3</v>
      </c>
      <c r="S13" s="47">
        <f t="shared" si="2"/>
        <v>29.3</v>
      </c>
      <c r="T13" s="48">
        <f t="shared" si="3"/>
        <v>73.25</v>
      </c>
      <c r="U13" s="49">
        <f t="shared" si="4"/>
        <v>3</v>
      </c>
      <c r="V13" s="51"/>
      <c r="W13" s="51"/>
      <c r="X13" s="51"/>
      <c r="Y13" s="51"/>
      <c r="Z13" s="48">
        <f t="shared" si="5"/>
        <v>71.089285714285722</v>
      </c>
      <c r="AA13" s="44">
        <v>3</v>
      </c>
    </row>
    <row r="14" spans="1:27" s="21" customFormat="1" ht="45" customHeight="1">
      <c r="A14" s="44">
        <v>4</v>
      </c>
      <c r="B14" s="45"/>
      <c r="C14" s="46"/>
      <c r="D14" s="83" t="s">
        <v>199</v>
      </c>
      <c r="E14" s="84" t="s">
        <v>200</v>
      </c>
      <c r="F14" s="85" t="s">
        <v>24</v>
      </c>
      <c r="G14" s="86" t="s">
        <v>201</v>
      </c>
      <c r="H14" s="84" t="s">
        <v>202</v>
      </c>
      <c r="I14" s="85" t="s">
        <v>203</v>
      </c>
      <c r="J14" s="85" t="s">
        <v>31</v>
      </c>
      <c r="K14" s="87" t="s">
        <v>32</v>
      </c>
      <c r="L14" s="47">
        <v>194</v>
      </c>
      <c r="M14" s="48">
        <f t="shared" si="0"/>
        <v>69.285714285714292</v>
      </c>
      <c r="N14" s="49">
        <f t="shared" si="1"/>
        <v>2</v>
      </c>
      <c r="O14" s="50">
        <v>6.7</v>
      </c>
      <c r="P14" s="50">
        <v>6.9</v>
      </c>
      <c r="Q14" s="50">
        <v>7.2</v>
      </c>
      <c r="R14" s="50">
        <v>7</v>
      </c>
      <c r="S14" s="47">
        <f t="shared" si="2"/>
        <v>27.8</v>
      </c>
      <c r="T14" s="48">
        <f t="shared" si="3"/>
        <v>69.5</v>
      </c>
      <c r="U14" s="49">
        <f t="shared" si="4"/>
        <v>6</v>
      </c>
      <c r="V14" s="51"/>
      <c r="W14" s="51"/>
      <c r="X14" s="51"/>
      <c r="Y14" s="51"/>
      <c r="Z14" s="48">
        <f t="shared" si="5"/>
        <v>69.392857142857139</v>
      </c>
      <c r="AA14" s="44">
        <v>3</v>
      </c>
    </row>
    <row r="15" spans="1:27" s="21" customFormat="1" ht="45" customHeight="1">
      <c r="A15" s="44">
        <v>5</v>
      </c>
      <c r="B15" s="45"/>
      <c r="C15" s="46"/>
      <c r="D15" s="83" t="s">
        <v>38</v>
      </c>
      <c r="E15" s="84" t="s">
        <v>39</v>
      </c>
      <c r="F15" s="85">
        <v>1</v>
      </c>
      <c r="G15" s="86" t="s">
        <v>40</v>
      </c>
      <c r="H15" s="84" t="s">
        <v>41</v>
      </c>
      <c r="I15" s="85" t="s">
        <v>366</v>
      </c>
      <c r="J15" s="85" t="s">
        <v>45</v>
      </c>
      <c r="K15" s="87" t="s">
        <v>148</v>
      </c>
      <c r="L15" s="47">
        <v>187.5</v>
      </c>
      <c r="M15" s="48">
        <f t="shared" si="0"/>
        <v>66.964285714285722</v>
      </c>
      <c r="N15" s="49">
        <f t="shared" si="1"/>
        <v>6</v>
      </c>
      <c r="O15" s="50">
        <v>6.8</v>
      </c>
      <c r="P15" s="50">
        <v>7.2</v>
      </c>
      <c r="Q15" s="50">
        <v>7</v>
      </c>
      <c r="R15" s="50">
        <v>7.1</v>
      </c>
      <c r="S15" s="47">
        <f t="shared" si="2"/>
        <v>28.1</v>
      </c>
      <c r="T15" s="48">
        <f t="shared" si="3"/>
        <v>70.25</v>
      </c>
      <c r="U15" s="49">
        <f t="shared" si="4"/>
        <v>5</v>
      </c>
      <c r="V15" s="51"/>
      <c r="W15" s="51"/>
      <c r="X15" s="51"/>
      <c r="Y15" s="51"/>
      <c r="Z15" s="48">
        <f t="shared" si="5"/>
        <v>68.607142857142861</v>
      </c>
      <c r="AA15" s="44">
        <v>3</v>
      </c>
    </row>
    <row r="16" spans="1:27" s="21" customFormat="1" ht="45" customHeight="1">
      <c r="A16" s="44">
        <v>6</v>
      </c>
      <c r="B16" s="45"/>
      <c r="C16" s="46"/>
      <c r="D16" s="82" t="s">
        <v>188</v>
      </c>
      <c r="E16" s="78" t="s">
        <v>189</v>
      </c>
      <c r="F16" s="79" t="s">
        <v>24</v>
      </c>
      <c r="G16" s="80" t="s">
        <v>360</v>
      </c>
      <c r="H16" s="78" t="s">
        <v>190</v>
      </c>
      <c r="I16" s="79" t="s">
        <v>191</v>
      </c>
      <c r="J16" s="79" t="s">
        <v>192</v>
      </c>
      <c r="K16" s="81" t="s">
        <v>193</v>
      </c>
      <c r="L16" s="47">
        <v>182.5</v>
      </c>
      <c r="M16" s="48">
        <f t="shared" si="0"/>
        <v>65.178571428571431</v>
      </c>
      <c r="N16" s="49">
        <f t="shared" si="1"/>
        <v>7</v>
      </c>
      <c r="O16" s="50">
        <v>6.8</v>
      </c>
      <c r="P16" s="50">
        <v>7.3</v>
      </c>
      <c r="Q16" s="50">
        <v>7.3</v>
      </c>
      <c r="R16" s="50">
        <v>7.2</v>
      </c>
      <c r="S16" s="47">
        <f t="shared" si="2"/>
        <v>28.599999999999998</v>
      </c>
      <c r="T16" s="48">
        <f t="shared" si="3"/>
        <v>71.499999999999986</v>
      </c>
      <c r="U16" s="49">
        <f t="shared" si="4"/>
        <v>4</v>
      </c>
      <c r="V16" s="44"/>
      <c r="W16" s="51"/>
      <c r="X16" s="51"/>
      <c r="Y16" s="51"/>
      <c r="Z16" s="48">
        <f t="shared" si="5"/>
        <v>68.339285714285708</v>
      </c>
      <c r="AA16" s="44">
        <v>3</v>
      </c>
    </row>
    <row r="17" spans="1:27" s="21" customFormat="1" ht="45" customHeight="1">
      <c r="A17" s="44">
        <v>7</v>
      </c>
      <c r="B17" s="45"/>
      <c r="C17" s="46"/>
      <c r="D17" s="82" t="s">
        <v>199</v>
      </c>
      <c r="E17" s="78" t="s">
        <v>200</v>
      </c>
      <c r="F17" s="79" t="s">
        <v>24</v>
      </c>
      <c r="G17" s="80" t="s">
        <v>363</v>
      </c>
      <c r="H17" s="78" t="s">
        <v>364</v>
      </c>
      <c r="I17" s="79" t="s">
        <v>365</v>
      </c>
      <c r="J17" s="79" t="s">
        <v>31</v>
      </c>
      <c r="K17" s="81" t="s">
        <v>32</v>
      </c>
      <c r="L17" s="47">
        <v>189.5</v>
      </c>
      <c r="M17" s="48">
        <f t="shared" si="0"/>
        <v>67.678571428571431</v>
      </c>
      <c r="N17" s="49">
        <f t="shared" si="1"/>
        <v>5</v>
      </c>
      <c r="O17" s="50">
        <v>6.8</v>
      </c>
      <c r="P17" s="50">
        <v>6.8</v>
      </c>
      <c r="Q17" s="50">
        <v>7</v>
      </c>
      <c r="R17" s="50">
        <v>6.8</v>
      </c>
      <c r="S17" s="47">
        <f t="shared" si="2"/>
        <v>27.400000000000002</v>
      </c>
      <c r="T17" s="48">
        <f t="shared" si="3"/>
        <v>68.5</v>
      </c>
      <c r="U17" s="49">
        <f t="shared" si="4"/>
        <v>7</v>
      </c>
      <c r="V17" s="51"/>
      <c r="W17" s="141">
        <v>1</v>
      </c>
      <c r="X17" s="51"/>
      <c r="Y17" s="51"/>
      <c r="Z17" s="48">
        <f t="shared" si="5"/>
        <v>68.089285714285722</v>
      </c>
      <c r="AA17" s="44">
        <v>3</v>
      </c>
    </row>
    <row r="18" spans="1:27" s="98" customFormat="1" ht="45" customHeight="1">
      <c r="A18" s="44">
        <v>8</v>
      </c>
      <c r="B18" s="45"/>
      <c r="C18" s="46"/>
      <c r="D18" s="82" t="s">
        <v>194</v>
      </c>
      <c r="E18" s="78" t="s">
        <v>195</v>
      </c>
      <c r="F18" s="79" t="s">
        <v>30</v>
      </c>
      <c r="G18" s="80" t="s">
        <v>196</v>
      </c>
      <c r="H18" s="78" t="s">
        <v>197</v>
      </c>
      <c r="I18" s="79" t="s">
        <v>191</v>
      </c>
      <c r="J18" s="79" t="s">
        <v>198</v>
      </c>
      <c r="K18" s="81" t="s">
        <v>193</v>
      </c>
      <c r="L18" s="47">
        <v>181</v>
      </c>
      <c r="M18" s="48">
        <f t="shared" si="0"/>
        <v>64.642857142857153</v>
      </c>
      <c r="N18" s="49">
        <f t="shared" si="1"/>
        <v>8</v>
      </c>
      <c r="O18" s="50">
        <v>6.8</v>
      </c>
      <c r="P18" s="50">
        <v>6.6</v>
      </c>
      <c r="Q18" s="50">
        <v>6.8</v>
      </c>
      <c r="R18" s="50">
        <v>6.6</v>
      </c>
      <c r="S18" s="47">
        <f t="shared" si="2"/>
        <v>26.799999999999997</v>
      </c>
      <c r="T18" s="48">
        <f t="shared" si="3"/>
        <v>66.999999999999986</v>
      </c>
      <c r="U18" s="49">
        <f t="shared" si="4"/>
        <v>8</v>
      </c>
      <c r="V18" s="51"/>
      <c r="W18" s="51"/>
      <c r="X18" s="51"/>
      <c r="Y18" s="51"/>
      <c r="Z18" s="48">
        <f t="shared" si="5"/>
        <v>65.821428571428569</v>
      </c>
      <c r="AA18" s="44">
        <v>3</v>
      </c>
    </row>
    <row r="19" spans="1:27" s="98" customFormat="1" ht="45" customHeight="1">
      <c r="A19" s="44">
        <v>9</v>
      </c>
      <c r="B19" s="45"/>
      <c r="C19" s="46"/>
      <c r="D19" s="82" t="s">
        <v>354</v>
      </c>
      <c r="E19" s="78" t="s">
        <v>355</v>
      </c>
      <c r="F19" s="79" t="s">
        <v>24</v>
      </c>
      <c r="G19" s="80" t="s">
        <v>356</v>
      </c>
      <c r="H19" s="78" t="s">
        <v>357</v>
      </c>
      <c r="I19" s="79" t="s">
        <v>358</v>
      </c>
      <c r="J19" s="79" t="s">
        <v>45</v>
      </c>
      <c r="K19" s="81" t="s">
        <v>359</v>
      </c>
      <c r="L19" s="47">
        <v>180.5</v>
      </c>
      <c r="M19" s="48">
        <f t="shared" si="0"/>
        <v>64.464285714285722</v>
      </c>
      <c r="N19" s="49">
        <f t="shared" si="1"/>
        <v>9</v>
      </c>
      <c r="O19" s="50">
        <v>6.7</v>
      </c>
      <c r="P19" s="50">
        <v>6.5</v>
      </c>
      <c r="Q19" s="50">
        <v>6.6</v>
      </c>
      <c r="R19" s="50">
        <v>6.6</v>
      </c>
      <c r="S19" s="47">
        <f t="shared" si="2"/>
        <v>26.4</v>
      </c>
      <c r="T19" s="48">
        <f t="shared" si="3"/>
        <v>65.999999999999986</v>
      </c>
      <c r="U19" s="49">
        <f t="shared" si="4"/>
        <v>10</v>
      </c>
      <c r="V19" s="51"/>
      <c r="W19" s="51"/>
      <c r="X19" s="51"/>
      <c r="Y19" s="51"/>
      <c r="Z19" s="48">
        <f t="shared" si="5"/>
        <v>65.232142857142861</v>
      </c>
      <c r="AA19" s="44">
        <v>3</v>
      </c>
    </row>
    <row r="20" spans="1:27" s="98" customFormat="1" ht="45" customHeight="1">
      <c r="A20" s="44">
        <v>10</v>
      </c>
      <c r="B20" s="45"/>
      <c r="C20" s="46"/>
      <c r="D20" s="82" t="s">
        <v>97</v>
      </c>
      <c r="E20" s="78" t="s">
        <v>98</v>
      </c>
      <c r="F20" s="79" t="s">
        <v>24</v>
      </c>
      <c r="G20" s="80" t="s">
        <v>88</v>
      </c>
      <c r="H20" s="78" t="s">
        <v>89</v>
      </c>
      <c r="I20" s="79" t="s">
        <v>44</v>
      </c>
      <c r="J20" s="79" t="s">
        <v>44</v>
      </c>
      <c r="K20" s="81" t="s">
        <v>32</v>
      </c>
      <c r="L20" s="47">
        <v>179</v>
      </c>
      <c r="M20" s="48">
        <f t="shared" si="0"/>
        <v>63.928571428571431</v>
      </c>
      <c r="N20" s="49">
        <f t="shared" si="1"/>
        <v>10</v>
      </c>
      <c r="O20" s="50">
        <v>6.7</v>
      </c>
      <c r="P20" s="50">
        <v>6.5</v>
      </c>
      <c r="Q20" s="50">
        <v>6.7</v>
      </c>
      <c r="R20" s="50">
        <v>6.6</v>
      </c>
      <c r="S20" s="47">
        <f t="shared" si="2"/>
        <v>26.5</v>
      </c>
      <c r="T20" s="48">
        <f t="shared" si="3"/>
        <v>66.25</v>
      </c>
      <c r="U20" s="49">
        <f t="shared" si="4"/>
        <v>9</v>
      </c>
      <c r="V20" s="51"/>
      <c r="W20" s="51"/>
      <c r="X20" s="51"/>
      <c r="Y20" s="51"/>
      <c r="Z20" s="48">
        <f t="shared" si="5"/>
        <v>65.089285714285722</v>
      </c>
      <c r="AA20" s="44">
        <v>3</v>
      </c>
    </row>
    <row r="21" spans="1:27" ht="27.75" customHeight="1">
      <c r="D21" s="20" t="s">
        <v>104</v>
      </c>
      <c r="E21" s="20"/>
      <c r="F21" s="20"/>
      <c r="G21" s="20"/>
      <c r="H21" s="20"/>
      <c r="I21" s="20"/>
      <c r="J21" s="20"/>
      <c r="K21" s="20" t="s">
        <v>171</v>
      </c>
    </row>
    <row r="22" spans="1:27" ht="24" customHeight="1">
      <c r="D22" s="20" t="s">
        <v>12</v>
      </c>
      <c r="E22" s="20"/>
      <c r="F22" s="20"/>
      <c r="G22" s="20"/>
      <c r="H22" s="20"/>
      <c r="I22" s="20"/>
      <c r="J22" s="20"/>
      <c r="K22" s="20" t="s">
        <v>172</v>
      </c>
    </row>
    <row r="23" spans="1:27" ht="24" customHeight="1">
      <c r="D23" s="20" t="s">
        <v>22</v>
      </c>
      <c r="E23" s="20"/>
      <c r="F23" s="20"/>
      <c r="G23" s="20"/>
      <c r="H23" s="20"/>
      <c r="I23" s="20"/>
      <c r="J23" s="20"/>
      <c r="K23" s="20" t="s">
        <v>175</v>
      </c>
    </row>
  </sheetData>
  <sortState ref="A12:AA21">
    <sortCondition descending="1" ref="Z12:Z21"/>
  </sortState>
  <mergeCells count="26">
    <mergeCell ref="A6:AA6"/>
    <mergeCell ref="A8:A10"/>
    <mergeCell ref="A1:AA1"/>
    <mergeCell ref="A2:AA2"/>
    <mergeCell ref="A3:AA3"/>
    <mergeCell ref="A4:AA4"/>
    <mergeCell ref="A5:AA5"/>
    <mergeCell ref="AA8:AA10"/>
    <mergeCell ref="L9:N9"/>
    <mergeCell ref="O9:U9"/>
    <mergeCell ref="K8:K10"/>
    <mergeCell ref="L8:N8"/>
    <mergeCell ref="B8:B10"/>
    <mergeCell ref="C8:C10"/>
    <mergeCell ref="D8:D10"/>
    <mergeCell ref="E8:E10"/>
    <mergeCell ref="Y8:Y10"/>
    <mergeCell ref="Z8:Z10"/>
    <mergeCell ref="V8:V10"/>
    <mergeCell ref="X8:X10"/>
    <mergeCell ref="F8:F10"/>
    <mergeCell ref="O8:U8"/>
    <mergeCell ref="I8:I10"/>
    <mergeCell ref="G8:G10"/>
    <mergeCell ref="W8:W10"/>
    <mergeCell ref="H8:H10"/>
  </mergeCells>
  <pageMargins left="0.15748031496062992" right="0.15748031496062992" top="0.23" bottom="0.23622047244094491" header="0.2" footer="0.15748031496062992"/>
  <pageSetup paperSize="9" scale="68" fitToHeight="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view="pageBreakPreview" zoomScale="75" zoomScaleNormal="75" zoomScaleSheetLayoutView="75" workbookViewId="0">
      <selection activeCell="D12" sqref="D12:K16"/>
    </sheetView>
  </sheetViews>
  <sheetFormatPr defaultRowHeight="12.75"/>
  <cols>
    <col min="1" max="1" width="6" customWidth="1"/>
    <col min="2" max="2" width="9.140625" hidden="1" customWidth="1"/>
    <col min="3" max="3" width="6.5703125" hidden="1" customWidth="1"/>
    <col min="4" max="4" width="20.7109375" customWidth="1"/>
    <col min="5" max="5" width="8.28515625" customWidth="1"/>
    <col min="6" max="6" width="5.28515625" customWidth="1"/>
    <col min="7" max="7" width="32.85546875" customWidth="1"/>
    <col min="8" max="8" width="8.7109375" customWidth="1"/>
    <col min="9" max="9" width="18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5" customWidth="1"/>
    <col min="16" max="16" width="6" customWidth="1"/>
    <col min="17" max="18" width="5" customWidth="1"/>
    <col min="19" max="19" width="6.28515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s="21" customFormat="1" ht="101.25" customHeight="1">
      <c r="A1" s="151" t="s">
        <v>259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s="21" customFormat="1" ht="18.75" customHeight="1">
      <c r="A2" s="152" t="s">
        <v>138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21" customFormat="1" ht="15.95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</row>
    <row r="5" spans="1:27" s="21" customFormat="1" ht="24.75" customHeight="1">
      <c r="A5" s="171" t="s">
        <v>235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</row>
    <row r="6" spans="1:27" s="21" customFormat="1" ht="19.5" customHeight="1">
      <c r="A6" s="158" t="s">
        <v>425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</row>
    <row r="7" spans="1:27" s="21" customFormat="1" ht="12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s="21" customFormat="1" ht="15" customHeight="1">
      <c r="A8" s="2" t="s">
        <v>170</v>
      </c>
      <c r="E8" s="41"/>
      <c r="AA8" s="132" t="s">
        <v>412</v>
      </c>
    </row>
    <row r="9" spans="1:27" s="21" customFormat="1" ht="20.100000000000001" customHeight="1">
      <c r="A9" s="150" t="s">
        <v>116</v>
      </c>
      <c r="B9" s="149" t="s">
        <v>150</v>
      </c>
      <c r="C9" s="162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 t="s">
        <v>174</v>
      </c>
      <c r="K9" s="148" t="s">
        <v>9</v>
      </c>
      <c r="L9" s="156" t="s">
        <v>119</v>
      </c>
      <c r="M9" s="156"/>
      <c r="N9" s="156"/>
      <c r="O9" s="165" t="s">
        <v>174</v>
      </c>
      <c r="P9" s="166"/>
      <c r="Q9" s="166"/>
      <c r="R9" s="166"/>
      <c r="S9" s="166"/>
      <c r="T9" s="166"/>
      <c r="U9" s="167"/>
      <c r="V9" s="149" t="s">
        <v>120</v>
      </c>
      <c r="W9" s="169" t="s">
        <v>121</v>
      </c>
      <c r="X9" s="150"/>
      <c r="Y9" s="149" t="s">
        <v>122</v>
      </c>
      <c r="Z9" s="155" t="s">
        <v>123</v>
      </c>
      <c r="AA9" s="155" t="s">
        <v>124</v>
      </c>
    </row>
    <row r="10" spans="1:27" s="21" customFormat="1" ht="20.100000000000001" customHeight="1">
      <c r="A10" s="150"/>
      <c r="B10" s="149"/>
      <c r="C10" s="163"/>
      <c r="D10" s="148"/>
      <c r="E10" s="148"/>
      <c r="F10" s="150"/>
      <c r="G10" s="148"/>
      <c r="H10" s="148"/>
      <c r="I10" s="148"/>
      <c r="J10" s="29"/>
      <c r="K10" s="148"/>
      <c r="L10" s="156" t="s">
        <v>125</v>
      </c>
      <c r="M10" s="156"/>
      <c r="N10" s="156"/>
      <c r="O10" s="165" t="s">
        <v>126</v>
      </c>
      <c r="P10" s="166"/>
      <c r="Q10" s="166"/>
      <c r="R10" s="166"/>
      <c r="S10" s="166"/>
      <c r="T10" s="166"/>
      <c r="U10" s="167"/>
      <c r="V10" s="168"/>
      <c r="W10" s="163"/>
      <c r="X10" s="150"/>
      <c r="Y10" s="149"/>
      <c r="Z10" s="155"/>
      <c r="AA10" s="155"/>
    </row>
    <row r="11" spans="1:27" s="21" customFormat="1" ht="79.5" customHeight="1">
      <c r="A11" s="150"/>
      <c r="B11" s="149"/>
      <c r="C11" s="164"/>
      <c r="D11" s="148"/>
      <c r="E11" s="148"/>
      <c r="F11" s="150"/>
      <c r="G11" s="148"/>
      <c r="H11" s="148"/>
      <c r="I11" s="148"/>
      <c r="J11" s="29"/>
      <c r="K11" s="148"/>
      <c r="L11" s="31" t="s">
        <v>127</v>
      </c>
      <c r="M11" s="42" t="s">
        <v>128</v>
      </c>
      <c r="N11" s="31" t="s">
        <v>116</v>
      </c>
      <c r="O11" s="43" t="s">
        <v>129</v>
      </c>
      <c r="P11" s="43" t="s">
        <v>130</v>
      </c>
      <c r="Q11" s="43" t="s">
        <v>131</v>
      </c>
      <c r="R11" s="43" t="s">
        <v>132</v>
      </c>
      <c r="S11" s="42" t="s">
        <v>127</v>
      </c>
      <c r="T11" s="31" t="s">
        <v>128</v>
      </c>
      <c r="U11" s="31" t="s">
        <v>116</v>
      </c>
      <c r="V11" s="149"/>
      <c r="W11" s="170"/>
      <c r="X11" s="150"/>
      <c r="Y11" s="149"/>
      <c r="Z11" s="155"/>
      <c r="AA11" s="155"/>
    </row>
    <row r="12" spans="1:27" s="21" customFormat="1" ht="59.25" customHeight="1">
      <c r="A12" s="44">
        <v>1</v>
      </c>
      <c r="B12" s="45"/>
      <c r="C12" s="46"/>
      <c r="D12" s="112" t="s">
        <v>82</v>
      </c>
      <c r="E12" s="104" t="s">
        <v>83</v>
      </c>
      <c r="F12" s="87">
        <v>2</v>
      </c>
      <c r="G12" s="114" t="s">
        <v>85</v>
      </c>
      <c r="H12" s="115" t="s">
        <v>86</v>
      </c>
      <c r="I12" s="116" t="s">
        <v>35</v>
      </c>
      <c r="J12" s="117" t="s">
        <v>61</v>
      </c>
      <c r="K12" s="118" t="s">
        <v>32</v>
      </c>
      <c r="L12" s="47">
        <v>188</v>
      </c>
      <c r="M12" s="48">
        <f>L12/2.7</f>
        <v>69.629629629629619</v>
      </c>
      <c r="N12" s="49">
        <f>RANK(M12,M$12:M$16,0)</f>
        <v>1</v>
      </c>
      <c r="O12" s="50">
        <v>7.4</v>
      </c>
      <c r="P12" s="50">
        <v>7.7</v>
      </c>
      <c r="Q12" s="49">
        <v>7.5</v>
      </c>
      <c r="R12" s="50">
        <v>7.5</v>
      </c>
      <c r="S12" s="47">
        <f>O12+P12+Q12+R12</f>
        <v>30.1</v>
      </c>
      <c r="T12" s="48">
        <f>S12/0.4</f>
        <v>75.25</v>
      </c>
      <c r="U12" s="49">
        <f>RANK(T12,T$12:T$16,0)</f>
        <v>1</v>
      </c>
      <c r="V12" s="51"/>
      <c r="W12" s="51"/>
      <c r="X12" s="51"/>
      <c r="Y12" s="51"/>
      <c r="Z12" s="48">
        <f>(M12+T12)/2-IF($V12=1,0.5,IF($V12=2,1.5,0))</f>
        <v>72.43981481481481</v>
      </c>
      <c r="AA12" s="44" t="s">
        <v>114</v>
      </c>
    </row>
    <row r="13" spans="1:27" s="98" customFormat="1" ht="59.25" customHeight="1">
      <c r="A13" s="44">
        <v>2</v>
      </c>
      <c r="B13" s="45"/>
      <c r="C13" s="46"/>
      <c r="D13" s="83" t="s">
        <v>66</v>
      </c>
      <c r="E13" s="84" t="s">
        <v>67</v>
      </c>
      <c r="F13" s="85" t="s">
        <v>29</v>
      </c>
      <c r="G13" s="86" t="s">
        <v>52</v>
      </c>
      <c r="H13" s="84" t="s">
        <v>53</v>
      </c>
      <c r="I13" s="85" t="s">
        <v>54</v>
      </c>
      <c r="J13" s="85" t="s">
        <v>46</v>
      </c>
      <c r="K13" s="87" t="s">
        <v>32</v>
      </c>
      <c r="L13" s="47">
        <v>187</v>
      </c>
      <c r="M13" s="48">
        <f>L13/2.7</f>
        <v>69.259259259259252</v>
      </c>
      <c r="N13" s="49">
        <f>RANK(M13,M$12:M$16,0)</f>
        <v>2</v>
      </c>
      <c r="O13" s="50">
        <v>7.4</v>
      </c>
      <c r="P13" s="50">
        <v>7.5</v>
      </c>
      <c r="Q13" s="49">
        <v>7.5</v>
      </c>
      <c r="R13" s="50">
        <v>7.5</v>
      </c>
      <c r="S13" s="47">
        <f>O13+P13+Q13+R13</f>
        <v>29.9</v>
      </c>
      <c r="T13" s="48">
        <f>S13/0.4</f>
        <v>74.749999999999986</v>
      </c>
      <c r="U13" s="49">
        <f>RANK(T13,T$12:T$16,0)</f>
        <v>2</v>
      </c>
      <c r="V13" s="51"/>
      <c r="W13" s="51"/>
      <c r="X13" s="51"/>
      <c r="Y13" s="51"/>
      <c r="Z13" s="48">
        <f>(M13+T13)/2-IF($V13=1,0.5,IF($V13=2,1.5,0))</f>
        <v>72.004629629629619</v>
      </c>
      <c r="AA13" s="44" t="s">
        <v>114</v>
      </c>
    </row>
    <row r="14" spans="1:27" s="21" customFormat="1" ht="59.25" customHeight="1">
      <c r="A14" s="44">
        <v>3</v>
      </c>
      <c r="B14" s="45"/>
      <c r="C14" s="46"/>
      <c r="D14" s="83" t="s">
        <v>38</v>
      </c>
      <c r="E14" s="84" t="s">
        <v>39</v>
      </c>
      <c r="F14" s="85">
        <v>1</v>
      </c>
      <c r="G14" s="86" t="s">
        <v>40</v>
      </c>
      <c r="H14" s="84" t="s">
        <v>41</v>
      </c>
      <c r="I14" s="85" t="s">
        <v>366</v>
      </c>
      <c r="J14" s="85" t="s">
        <v>45</v>
      </c>
      <c r="K14" s="87" t="s">
        <v>148</v>
      </c>
      <c r="L14" s="47">
        <v>184</v>
      </c>
      <c r="M14" s="48">
        <f>L14/2.7</f>
        <v>68.148148148148138</v>
      </c>
      <c r="N14" s="49">
        <f>RANK(M14,M$12:M$16,0)</f>
        <v>4</v>
      </c>
      <c r="O14" s="50">
        <v>6.9</v>
      </c>
      <c r="P14" s="50">
        <v>7</v>
      </c>
      <c r="Q14" s="49">
        <v>6.8</v>
      </c>
      <c r="R14" s="50">
        <v>6.9</v>
      </c>
      <c r="S14" s="47">
        <f>O14+P14+Q14+R14</f>
        <v>27.6</v>
      </c>
      <c r="T14" s="48">
        <f>S14/0.4</f>
        <v>69</v>
      </c>
      <c r="U14" s="49">
        <f>RANK(T14,T$12:T$16,0)</f>
        <v>3</v>
      </c>
      <c r="V14" s="51"/>
      <c r="W14" s="51"/>
      <c r="X14" s="51"/>
      <c r="Y14" s="51"/>
      <c r="Z14" s="48">
        <f>(M14+T14)/2-IF($V14=1,0.5,IF($V14=2,1.5,0))</f>
        <v>68.574074074074076</v>
      </c>
      <c r="AA14" s="44" t="s">
        <v>114</v>
      </c>
    </row>
    <row r="15" spans="1:27" s="21" customFormat="1" ht="59.25" customHeight="1">
      <c r="A15" s="44">
        <v>4</v>
      </c>
      <c r="B15" s="45"/>
      <c r="C15" s="46"/>
      <c r="D15" s="83" t="s">
        <v>199</v>
      </c>
      <c r="E15" s="84" t="s">
        <v>200</v>
      </c>
      <c r="F15" s="85" t="s">
        <v>24</v>
      </c>
      <c r="G15" s="86" t="s">
        <v>363</v>
      </c>
      <c r="H15" s="84" t="s">
        <v>364</v>
      </c>
      <c r="I15" s="85" t="s">
        <v>365</v>
      </c>
      <c r="J15" s="85" t="s">
        <v>31</v>
      </c>
      <c r="K15" s="87" t="s">
        <v>32</v>
      </c>
      <c r="L15" s="47">
        <v>184.5</v>
      </c>
      <c r="M15" s="48">
        <f>L15/2.7</f>
        <v>68.333333333333329</v>
      </c>
      <c r="N15" s="49">
        <f>RANK(M15,M$12:M$16,0)</f>
        <v>3</v>
      </c>
      <c r="O15" s="50">
        <v>6.8</v>
      </c>
      <c r="P15" s="50">
        <v>6.7</v>
      </c>
      <c r="Q15" s="49">
        <v>6.9</v>
      </c>
      <c r="R15" s="50">
        <v>6.8</v>
      </c>
      <c r="S15" s="47">
        <f>O15+P15+Q15+R15</f>
        <v>27.2</v>
      </c>
      <c r="T15" s="48">
        <f>S15/0.4</f>
        <v>68</v>
      </c>
      <c r="U15" s="49">
        <f>RANK(T15,T$12:T$16,0)</f>
        <v>4</v>
      </c>
      <c r="V15" s="51"/>
      <c r="W15" s="51"/>
      <c r="X15" s="51"/>
      <c r="Y15" s="51"/>
      <c r="Z15" s="48">
        <f>(M15+T15)/2-IF($V15=1,0.5,IF($V15=2,1.5,0))</f>
        <v>68.166666666666657</v>
      </c>
      <c r="AA15" s="44" t="s">
        <v>114</v>
      </c>
    </row>
    <row r="16" spans="1:27" s="21" customFormat="1" ht="59.25" customHeight="1">
      <c r="A16" s="44">
        <v>5</v>
      </c>
      <c r="B16" s="45"/>
      <c r="C16" s="46"/>
      <c r="D16" s="83" t="s">
        <v>199</v>
      </c>
      <c r="E16" s="84" t="s">
        <v>200</v>
      </c>
      <c r="F16" s="85" t="s">
        <v>24</v>
      </c>
      <c r="G16" s="86" t="s">
        <v>201</v>
      </c>
      <c r="H16" s="84" t="s">
        <v>202</v>
      </c>
      <c r="I16" s="85" t="s">
        <v>203</v>
      </c>
      <c r="J16" s="85" t="s">
        <v>31</v>
      </c>
      <c r="K16" s="87" t="s">
        <v>32</v>
      </c>
      <c r="L16" s="47">
        <v>173</v>
      </c>
      <c r="M16" s="48">
        <f>L16/2.7</f>
        <v>64.074074074074076</v>
      </c>
      <c r="N16" s="49">
        <f>RANK(M16,M$12:M$16,0)</f>
        <v>5</v>
      </c>
      <c r="O16" s="50">
        <v>6.7</v>
      </c>
      <c r="P16" s="50">
        <v>7</v>
      </c>
      <c r="Q16" s="49">
        <v>6.5</v>
      </c>
      <c r="R16" s="50">
        <v>6.8</v>
      </c>
      <c r="S16" s="47">
        <f>O16+P16+Q16+R16</f>
        <v>27</v>
      </c>
      <c r="T16" s="48">
        <f>S16/0.4</f>
        <v>67.5</v>
      </c>
      <c r="U16" s="49">
        <f>RANK(T16,T$12:T$16,0)</f>
        <v>5</v>
      </c>
      <c r="V16" s="141">
        <v>1</v>
      </c>
      <c r="W16" s="51"/>
      <c r="X16" s="51"/>
      <c r="Y16" s="51"/>
      <c r="Z16" s="48">
        <f>(M16+T16)/2-IF($V16=1,0.5,IF($V16=2,1.5,0))</f>
        <v>65.287037037037038</v>
      </c>
      <c r="AA16" s="44" t="s">
        <v>114</v>
      </c>
    </row>
    <row r="17" spans="4:11" ht="18" customHeight="1"/>
    <row r="18" spans="4:11" s="20" customFormat="1" ht="33.75" customHeight="1">
      <c r="D18" s="20" t="s">
        <v>104</v>
      </c>
      <c r="K18" s="20" t="s">
        <v>171</v>
      </c>
    </row>
    <row r="19" spans="4:11" s="20" customFormat="1" ht="10.5" customHeight="1"/>
    <row r="20" spans="4:11" s="20" customFormat="1" ht="33.75" customHeight="1">
      <c r="D20" s="20" t="s">
        <v>12</v>
      </c>
      <c r="K20" s="20" t="s">
        <v>172</v>
      </c>
    </row>
    <row r="21" spans="4:11" s="20" customFormat="1"/>
    <row r="22" spans="4:11" s="20" customFormat="1" ht="30.75" customHeight="1">
      <c r="D22" s="20" t="s">
        <v>22</v>
      </c>
      <c r="K22" s="20" t="s">
        <v>175</v>
      </c>
    </row>
  </sheetData>
  <protectedRanges>
    <protectedRange sqref="K12" name="Диапазон1_3_1_1_3_11_1_1_3_1_1_2_1_3_2_3_4_4_1"/>
  </protectedRanges>
  <sortState ref="A12:AA16">
    <sortCondition descending="1" ref="Z12:Z16"/>
  </sortState>
  <mergeCells count="26">
    <mergeCell ref="H9:H11"/>
    <mergeCell ref="Y9:Y11"/>
    <mergeCell ref="Z9:Z11"/>
    <mergeCell ref="AA9:AA11"/>
    <mergeCell ref="L10:N10"/>
    <mergeCell ref="O10:U10"/>
    <mergeCell ref="K9:K11"/>
    <mergeCell ref="L9:N9"/>
    <mergeCell ref="O9:U9"/>
    <mergeCell ref="V9:V11"/>
    <mergeCell ref="G9:G11"/>
    <mergeCell ref="I9:I11"/>
    <mergeCell ref="A1:AA1"/>
    <mergeCell ref="A2:AA2"/>
    <mergeCell ref="A3:AA3"/>
    <mergeCell ref="A4:AA4"/>
    <mergeCell ref="A5:AA5"/>
    <mergeCell ref="X9:X11"/>
    <mergeCell ref="A6:AA6"/>
    <mergeCell ref="A9:A11"/>
    <mergeCell ref="B9:B11"/>
    <mergeCell ref="C9:C11"/>
    <mergeCell ref="D9:D11"/>
    <mergeCell ref="E9:E11"/>
    <mergeCell ref="F9:F11"/>
    <mergeCell ref="W9:W11"/>
  </mergeCells>
  <pageMargins left="0.15748031496062992" right="0.15748031496062992" top="0.35433070866141736" bottom="0.23622047244094491" header="0.31496062992125984" footer="0.15748031496062992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8"/>
  <sheetViews>
    <sheetView view="pageBreakPreview" zoomScale="85" zoomScaleNormal="100" zoomScaleSheetLayoutView="85" workbookViewId="0">
      <selection activeCell="D11" sqref="D11:K14"/>
    </sheetView>
  </sheetViews>
  <sheetFormatPr defaultRowHeight="12.75"/>
  <cols>
    <col min="1" max="1" width="6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5.42578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103.5" customHeight="1">
      <c r="A1" s="151" t="s">
        <v>298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161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21" customFormat="1" ht="25.5" customHeight="1">
      <c r="A5" s="157" t="s">
        <v>167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21" customFormat="1" ht="19.149999999999999" customHeight="1">
      <c r="A6" s="158" t="s">
        <v>426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s="21" customFormat="1" ht="12.75" customHeight="1"/>
    <row r="8" spans="1:27" s="21" customFormat="1" ht="24" customHeight="1">
      <c r="A8" s="2" t="s">
        <v>170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Z8" s="132" t="s">
        <v>412</v>
      </c>
    </row>
    <row r="9" spans="1:27" s="21" customFormat="1" ht="20.100000000000001" customHeight="1">
      <c r="A9" s="150" t="s">
        <v>116</v>
      </c>
      <c r="B9" s="149" t="s">
        <v>150</v>
      </c>
      <c r="C9" s="149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48" t="s">
        <v>174</v>
      </c>
      <c r="M9" s="148"/>
      <c r="N9" s="148"/>
      <c r="O9" s="156" t="s">
        <v>133</v>
      </c>
      <c r="P9" s="156"/>
      <c r="Q9" s="156"/>
      <c r="R9" s="156" t="s">
        <v>173</v>
      </c>
      <c r="S9" s="156"/>
      <c r="T9" s="156"/>
      <c r="U9" s="149" t="s">
        <v>120</v>
      </c>
      <c r="V9" s="149" t="s">
        <v>121</v>
      </c>
      <c r="W9" s="149" t="s">
        <v>134</v>
      </c>
      <c r="X9" s="150" t="s">
        <v>135</v>
      </c>
      <c r="Y9" s="149" t="s">
        <v>123</v>
      </c>
      <c r="Z9" s="155" t="s">
        <v>124</v>
      </c>
    </row>
    <row r="10" spans="1:27" s="21" customFormat="1" ht="39.950000000000003" customHeight="1">
      <c r="A10" s="150"/>
      <c r="B10" s="149"/>
      <c r="C10" s="149"/>
      <c r="D10" s="148"/>
      <c r="E10" s="148"/>
      <c r="F10" s="150"/>
      <c r="G10" s="148"/>
      <c r="H10" s="148"/>
      <c r="I10" s="148"/>
      <c r="J10" s="29"/>
      <c r="K10" s="148"/>
      <c r="L10" s="30" t="s">
        <v>127</v>
      </c>
      <c r="M10" s="31" t="s">
        <v>128</v>
      </c>
      <c r="N10" s="30" t="s">
        <v>116</v>
      </c>
      <c r="O10" s="30" t="s">
        <v>127</v>
      </c>
      <c r="P10" s="31" t="s">
        <v>128</v>
      </c>
      <c r="Q10" s="30" t="s">
        <v>116</v>
      </c>
      <c r="R10" s="30" t="s">
        <v>127</v>
      </c>
      <c r="S10" s="31" t="s">
        <v>128</v>
      </c>
      <c r="T10" s="30" t="s">
        <v>116</v>
      </c>
      <c r="U10" s="149"/>
      <c r="V10" s="149"/>
      <c r="W10" s="149"/>
      <c r="X10" s="150"/>
      <c r="Y10" s="149"/>
      <c r="Z10" s="155"/>
    </row>
    <row r="11" spans="1:27" s="21" customFormat="1" ht="56.25" customHeight="1">
      <c r="A11" s="32">
        <v>1</v>
      </c>
      <c r="B11" s="33"/>
      <c r="C11" s="34"/>
      <c r="D11" s="83" t="s">
        <v>74</v>
      </c>
      <c r="E11" s="84" t="s">
        <v>75</v>
      </c>
      <c r="F11" s="85" t="s">
        <v>29</v>
      </c>
      <c r="G11" s="86" t="s">
        <v>314</v>
      </c>
      <c r="H11" s="84" t="s">
        <v>315</v>
      </c>
      <c r="I11" s="85" t="s">
        <v>49</v>
      </c>
      <c r="J11" s="85" t="s">
        <v>46</v>
      </c>
      <c r="K11" s="87" t="s">
        <v>32</v>
      </c>
      <c r="L11" s="35">
        <v>208.5</v>
      </c>
      <c r="M11" s="36">
        <f>L11/3-IF($U11=1,0.5,IF($U11=2,1.5,0))</f>
        <v>69.5</v>
      </c>
      <c r="N11" s="37">
        <f>RANK(M11,M$11:M$14,0)</f>
        <v>1</v>
      </c>
      <c r="O11" s="35">
        <v>218</v>
      </c>
      <c r="P11" s="36">
        <f>O11/3-IF($U11=1,0.5,IF($U11=2,1.5,0))</f>
        <v>72.666666666666671</v>
      </c>
      <c r="Q11" s="37">
        <f>RANK(P11,P$11:P$14,0)</f>
        <v>1</v>
      </c>
      <c r="R11" s="35">
        <v>201</v>
      </c>
      <c r="S11" s="36">
        <f>R11/3-IF($U11=1,0.5,IF($U11=2,1.5,0))</f>
        <v>67</v>
      </c>
      <c r="T11" s="37">
        <f>RANK(S11,S$11:S$14,0)</f>
        <v>3</v>
      </c>
      <c r="U11" s="38"/>
      <c r="V11" s="38"/>
      <c r="W11" s="35">
        <f>L11+O11+R11</f>
        <v>627.5</v>
      </c>
      <c r="X11" s="39"/>
      <c r="Y11" s="36">
        <f>ROUND(SUM(M11,P11,S11)/3,3)</f>
        <v>69.721999999999994</v>
      </c>
      <c r="Z11" s="40" t="s">
        <v>114</v>
      </c>
    </row>
    <row r="12" spans="1:27" s="21" customFormat="1" ht="56.25" customHeight="1">
      <c r="A12" s="32">
        <v>2</v>
      </c>
      <c r="B12" s="33"/>
      <c r="C12" s="34"/>
      <c r="D12" s="82" t="s">
        <v>66</v>
      </c>
      <c r="E12" s="78" t="s">
        <v>67</v>
      </c>
      <c r="F12" s="79" t="s">
        <v>29</v>
      </c>
      <c r="G12" s="80" t="s">
        <v>312</v>
      </c>
      <c r="H12" s="78" t="s">
        <v>313</v>
      </c>
      <c r="I12" s="79" t="s">
        <v>59</v>
      </c>
      <c r="J12" s="79" t="s">
        <v>46</v>
      </c>
      <c r="K12" s="81" t="s">
        <v>32</v>
      </c>
      <c r="L12" s="35">
        <v>202.5</v>
      </c>
      <c r="M12" s="36">
        <f>L12/3-IF($U12=1,0.5,IF($U12=2,1.5,0))</f>
        <v>67.5</v>
      </c>
      <c r="N12" s="37">
        <f>RANK(M12,M$11:M$14,0)</f>
        <v>2</v>
      </c>
      <c r="O12" s="35">
        <v>212.5</v>
      </c>
      <c r="P12" s="36">
        <f>O12/3-IF($U12=1,0.5,IF($U12=2,1.5,0))</f>
        <v>70.833333333333329</v>
      </c>
      <c r="Q12" s="37">
        <f>RANK(P12,P$11:P$14,0)</f>
        <v>2</v>
      </c>
      <c r="R12" s="35">
        <v>210.5</v>
      </c>
      <c r="S12" s="36">
        <f>R12/3-IF($U12=1,0.5,IF($U12=2,1.5,0))</f>
        <v>70.166666666666671</v>
      </c>
      <c r="T12" s="37">
        <f>RANK(S12,S$11:S$14,0)</f>
        <v>1</v>
      </c>
      <c r="U12" s="38"/>
      <c r="V12" s="38"/>
      <c r="W12" s="35">
        <f>L12+O12+R12</f>
        <v>625.5</v>
      </c>
      <c r="X12" s="39"/>
      <c r="Y12" s="36">
        <f>ROUND(SUM(M12,P12,S12)/3,3)</f>
        <v>69.5</v>
      </c>
      <c r="Z12" s="40" t="s">
        <v>114</v>
      </c>
    </row>
    <row r="13" spans="1:27" s="21" customFormat="1" ht="56.25" customHeight="1">
      <c r="A13" s="32" t="s">
        <v>294</v>
      </c>
      <c r="B13" s="33"/>
      <c r="C13" s="34"/>
      <c r="D13" s="82" t="s">
        <v>80</v>
      </c>
      <c r="E13" s="78" t="s">
        <v>81</v>
      </c>
      <c r="F13" s="79" t="s">
        <v>29</v>
      </c>
      <c r="G13" s="80" t="s">
        <v>55</v>
      </c>
      <c r="H13" s="78" t="s">
        <v>56</v>
      </c>
      <c r="I13" s="79" t="s">
        <v>319</v>
      </c>
      <c r="J13" s="79" t="s">
        <v>115</v>
      </c>
      <c r="K13" s="81" t="s">
        <v>32</v>
      </c>
      <c r="L13" s="35">
        <v>199</v>
      </c>
      <c r="M13" s="36">
        <f>L13/3-IF($U13=1,0.5,IF($U13=2,1.5,0))</f>
        <v>66.333333333333329</v>
      </c>
      <c r="N13" s="37">
        <f>RANK(M13,M$11:M$14,0)</f>
        <v>3</v>
      </c>
      <c r="O13" s="35">
        <v>194.5</v>
      </c>
      <c r="P13" s="36">
        <f>O13/3-IF($U13=1,0.5,IF($U13=2,1.5,0))</f>
        <v>64.833333333333329</v>
      </c>
      <c r="Q13" s="37">
        <f>RANK(P13,P$11:P$14,0)</f>
        <v>3</v>
      </c>
      <c r="R13" s="35">
        <v>202</v>
      </c>
      <c r="S13" s="36">
        <f>R13/3-IF($U13=1,0.5,IF($U13=2,1.5,0))</f>
        <v>67.333333333333329</v>
      </c>
      <c r="T13" s="37">
        <f>RANK(S13,S$11:S$14,0)</f>
        <v>2</v>
      </c>
      <c r="U13" s="38"/>
      <c r="V13" s="38"/>
      <c r="W13" s="35">
        <f>L13+O13+R13</f>
        <v>595.5</v>
      </c>
      <c r="X13" s="39"/>
      <c r="Y13" s="36">
        <f>ROUND(SUM(M13,P13,S13)/3,3)</f>
        <v>66.167000000000002</v>
      </c>
      <c r="Z13" s="40" t="s">
        <v>114</v>
      </c>
    </row>
    <row r="14" spans="1:27" s="21" customFormat="1" ht="56.25" customHeight="1">
      <c r="A14" s="32">
        <v>3</v>
      </c>
      <c r="B14" s="33"/>
      <c r="C14" s="34"/>
      <c r="D14" s="82" t="s">
        <v>304</v>
      </c>
      <c r="E14" s="84"/>
      <c r="F14" s="79" t="s">
        <v>24</v>
      </c>
      <c r="G14" s="80" t="s">
        <v>305</v>
      </c>
      <c r="H14" s="78" t="s">
        <v>306</v>
      </c>
      <c r="I14" s="79" t="s">
        <v>307</v>
      </c>
      <c r="J14" s="79" t="s">
        <v>36</v>
      </c>
      <c r="K14" s="81" t="s">
        <v>308</v>
      </c>
      <c r="L14" s="35">
        <v>193</v>
      </c>
      <c r="M14" s="36">
        <f>L14/3-IF($U14=1,0.5,IF($U14=2,1.5,0))</f>
        <v>64.333333333333329</v>
      </c>
      <c r="N14" s="37">
        <f>RANK(M14,M$11:M$14,0)</f>
        <v>4</v>
      </c>
      <c r="O14" s="35">
        <v>185.5</v>
      </c>
      <c r="P14" s="36">
        <f>O14/3-IF($U14=1,0.5,IF($U14=2,1.5,0))</f>
        <v>61.833333333333336</v>
      </c>
      <c r="Q14" s="37">
        <f>RANK(P14,P$11:P$14,0)</f>
        <v>4</v>
      </c>
      <c r="R14" s="35">
        <v>182.5</v>
      </c>
      <c r="S14" s="36">
        <f>R14/3-IF($U14=1,0.5,IF($U14=2,1.5,0))</f>
        <v>60.833333333333336</v>
      </c>
      <c r="T14" s="37">
        <f>RANK(S14,S$11:S$14,0)</f>
        <v>4</v>
      </c>
      <c r="U14" s="38"/>
      <c r="V14" s="38"/>
      <c r="W14" s="35">
        <f>L14+O14+R14</f>
        <v>561</v>
      </c>
      <c r="X14" s="39"/>
      <c r="Y14" s="36">
        <f>ROUND(SUM(M14,P14,S14)/3,3)</f>
        <v>62.332999999999998</v>
      </c>
      <c r="Z14" s="40" t="s">
        <v>114</v>
      </c>
    </row>
    <row r="15" spans="1:27" ht="31.5" customHeight="1"/>
    <row r="16" spans="1:27" s="20" customFormat="1" ht="31.5" customHeight="1">
      <c r="D16" s="20" t="s">
        <v>104</v>
      </c>
      <c r="K16" s="20" t="s">
        <v>171</v>
      </c>
    </row>
    <row r="17" spans="4:11" s="20" customFormat="1" ht="31.5" customHeight="1"/>
    <row r="18" spans="4:11" s="20" customFormat="1" ht="27" customHeight="1">
      <c r="D18" s="20" t="s">
        <v>12</v>
      </c>
      <c r="K18" s="20" t="s">
        <v>172</v>
      </c>
    </row>
  </sheetData>
  <sortState ref="A11:AA14">
    <sortCondition descending="1" ref="Y11:Y14"/>
  </sortState>
  <mergeCells count="25">
    <mergeCell ref="L9:N9"/>
    <mergeCell ref="Z9:Z10"/>
    <mergeCell ref="R9:T9"/>
    <mergeCell ref="U9:U10"/>
    <mergeCell ref="V9:V10"/>
    <mergeCell ref="W9:W10"/>
    <mergeCell ref="X9:X10"/>
    <mergeCell ref="Y9:Y10"/>
    <mergeCell ref="O9:Q9"/>
    <mergeCell ref="F9:F10"/>
    <mergeCell ref="A1:Z1"/>
    <mergeCell ref="A2:Z2"/>
    <mergeCell ref="A3:Z3"/>
    <mergeCell ref="A4:Z4"/>
    <mergeCell ref="A5:Z5"/>
    <mergeCell ref="A6:Z6"/>
    <mergeCell ref="A9:A10"/>
    <mergeCell ref="B9:B10"/>
    <mergeCell ref="C9:C10"/>
    <mergeCell ref="D9:D10"/>
    <mergeCell ref="E9:E10"/>
    <mergeCell ref="G9:G10"/>
    <mergeCell ref="H9:H10"/>
    <mergeCell ref="I9:I10"/>
    <mergeCell ref="K9:K10"/>
  </mergeCells>
  <conditionalFormatting sqref="G11:I11">
    <cfRule type="duplicateValues" dxfId="2" priority="4" stopIfTrue="1"/>
  </conditionalFormatting>
  <conditionalFormatting sqref="G12:I14">
    <cfRule type="duplicateValues" dxfId="1" priority="6" stopIfTrue="1"/>
  </conditionalFormatting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4"/>
  <sheetViews>
    <sheetView view="pageBreakPreview" zoomScale="85" zoomScaleNormal="100" zoomScaleSheetLayoutView="85" workbookViewId="0">
      <selection activeCell="A6" sqref="A6:Z6"/>
    </sheetView>
  </sheetViews>
  <sheetFormatPr defaultRowHeight="12.75"/>
  <cols>
    <col min="1" max="1" width="6.28515625" customWidth="1"/>
    <col min="2" max="2" width="8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7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111" customHeight="1">
      <c r="A1" s="151" t="s">
        <v>298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161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9.5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21" customFormat="1" ht="25.5" customHeight="1">
      <c r="A5" s="157" t="s">
        <v>240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21" customFormat="1" ht="19.149999999999999" customHeight="1">
      <c r="A6" s="158" t="s">
        <v>426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s="21" customFormat="1" ht="19.149999999999999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s="21" customFormat="1" ht="15" customHeight="1">
      <c r="A8" s="2" t="s">
        <v>170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Z8" s="132" t="s">
        <v>412</v>
      </c>
    </row>
    <row r="9" spans="1:27" s="21" customFormat="1" ht="20.100000000000001" customHeight="1">
      <c r="A9" s="150" t="s">
        <v>116</v>
      </c>
      <c r="B9" s="149" t="s">
        <v>150</v>
      </c>
      <c r="C9" s="149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48" t="s">
        <v>174</v>
      </c>
      <c r="M9" s="148"/>
      <c r="N9" s="148"/>
      <c r="O9" s="156" t="s">
        <v>133</v>
      </c>
      <c r="P9" s="156"/>
      <c r="Q9" s="156"/>
      <c r="R9" s="156" t="s">
        <v>173</v>
      </c>
      <c r="S9" s="156"/>
      <c r="T9" s="156"/>
      <c r="U9" s="149" t="s">
        <v>120</v>
      </c>
      <c r="V9" s="149" t="s">
        <v>121</v>
      </c>
      <c r="W9" s="149" t="s">
        <v>134</v>
      </c>
      <c r="X9" s="150" t="s">
        <v>135</v>
      </c>
      <c r="Y9" s="149" t="s">
        <v>123</v>
      </c>
      <c r="Z9" s="155" t="s">
        <v>124</v>
      </c>
    </row>
    <row r="10" spans="1:27" s="21" customFormat="1" ht="39.950000000000003" customHeight="1">
      <c r="A10" s="150"/>
      <c r="B10" s="149"/>
      <c r="C10" s="149"/>
      <c r="D10" s="148"/>
      <c r="E10" s="148"/>
      <c r="F10" s="150"/>
      <c r="G10" s="148"/>
      <c r="H10" s="148"/>
      <c r="I10" s="148"/>
      <c r="J10" s="29"/>
      <c r="K10" s="148"/>
      <c r="L10" s="30" t="s">
        <v>127</v>
      </c>
      <c r="M10" s="31" t="s">
        <v>128</v>
      </c>
      <c r="N10" s="30" t="s">
        <v>116</v>
      </c>
      <c r="O10" s="30" t="s">
        <v>127</v>
      </c>
      <c r="P10" s="31" t="s">
        <v>128</v>
      </c>
      <c r="Q10" s="30" t="s">
        <v>116</v>
      </c>
      <c r="R10" s="30" t="s">
        <v>127</v>
      </c>
      <c r="S10" s="31" t="s">
        <v>128</v>
      </c>
      <c r="T10" s="30" t="s">
        <v>116</v>
      </c>
      <c r="U10" s="149"/>
      <c r="V10" s="149"/>
      <c r="W10" s="149"/>
      <c r="X10" s="150"/>
      <c r="Y10" s="149"/>
      <c r="Z10" s="155"/>
    </row>
    <row r="11" spans="1:27" s="21" customFormat="1" ht="48" customHeight="1">
      <c r="A11" s="32">
        <v>1</v>
      </c>
      <c r="B11" s="33"/>
      <c r="C11" s="34"/>
      <c r="D11" s="83" t="s">
        <v>78</v>
      </c>
      <c r="E11" s="84" t="s">
        <v>79</v>
      </c>
      <c r="F11" s="85" t="s">
        <v>29</v>
      </c>
      <c r="G11" s="86" t="s">
        <v>303</v>
      </c>
      <c r="H11" s="84" t="s">
        <v>147</v>
      </c>
      <c r="I11" s="85" t="s">
        <v>65</v>
      </c>
      <c r="J11" s="85" t="s">
        <v>60</v>
      </c>
      <c r="K11" s="87" t="s">
        <v>37</v>
      </c>
      <c r="L11" s="35">
        <v>241.5</v>
      </c>
      <c r="M11" s="36">
        <f t="shared" ref="M11:M18" si="0">L11/3.4-IF($U11=1,0.5,IF($U11=2,1.5,0))</f>
        <v>71.029411764705884</v>
      </c>
      <c r="N11" s="37">
        <f t="shared" ref="N11:N18" si="1">RANK(M11,M$11:M$18,0)</f>
        <v>1</v>
      </c>
      <c r="O11" s="35">
        <v>240.5</v>
      </c>
      <c r="P11" s="36">
        <f t="shared" ref="P11:P18" si="2">O11/3.4-IF($U11=1,0.5,IF($U11=2,1.5,0))</f>
        <v>70.735294117647058</v>
      </c>
      <c r="Q11" s="37">
        <f t="shared" ref="Q11:Q18" si="3">RANK(P11,P$11:P$18,0)</f>
        <v>1</v>
      </c>
      <c r="R11" s="35">
        <v>241.5</v>
      </c>
      <c r="S11" s="36">
        <f t="shared" ref="S11:S18" si="4">R11/3.4-IF($U11=1,0.5,IF($U11=2,1.5,0))</f>
        <v>71.029411764705884</v>
      </c>
      <c r="T11" s="37">
        <f t="shared" ref="T11:T18" si="5">RANK(S11,S$11:S$18,0)</f>
        <v>1</v>
      </c>
      <c r="U11" s="38"/>
      <c r="V11" s="38"/>
      <c r="W11" s="35">
        <f t="shared" ref="W11:W18" si="6">L11+O11+R11</f>
        <v>723.5</v>
      </c>
      <c r="X11" s="39"/>
      <c r="Y11" s="36">
        <f t="shared" ref="Y11:Y18" si="7">ROUND(SUM(M11,P11,S11)/3,3)</f>
        <v>70.930999999999997</v>
      </c>
      <c r="Z11" s="40">
        <v>1</v>
      </c>
    </row>
    <row r="12" spans="1:27" s="98" customFormat="1" ht="48" customHeight="1">
      <c r="A12" s="32">
        <v>2</v>
      </c>
      <c r="B12" s="33"/>
      <c r="C12" s="99"/>
      <c r="D12" s="83" t="s">
        <v>66</v>
      </c>
      <c r="E12" s="84" t="s">
        <v>67</v>
      </c>
      <c r="F12" s="85" t="s">
        <v>29</v>
      </c>
      <c r="G12" s="86" t="s">
        <v>312</v>
      </c>
      <c r="H12" s="84" t="s">
        <v>313</v>
      </c>
      <c r="I12" s="85" t="s">
        <v>59</v>
      </c>
      <c r="J12" s="85" t="s">
        <v>46</v>
      </c>
      <c r="K12" s="87" t="s">
        <v>32</v>
      </c>
      <c r="L12" s="35">
        <v>238</v>
      </c>
      <c r="M12" s="36">
        <f t="shared" si="0"/>
        <v>70</v>
      </c>
      <c r="N12" s="37">
        <f t="shared" si="1"/>
        <v>2</v>
      </c>
      <c r="O12" s="35">
        <v>240</v>
      </c>
      <c r="P12" s="36">
        <f t="shared" si="2"/>
        <v>70.588235294117652</v>
      </c>
      <c r="Q12" s="37">
        <f t="shared" si="3"/>
        <v>2</v>
      </c>
      <c r="R12" s="35">
        <v>238.5</v>
      </c>
      <c r="S12" s="36">
        <f t="shared" si="4"/>
        <v>70.14705882352942</v>
      </c>
      <c r="T12" s="37">
        <f t="shared" si="5"/>
        <v>2</v>
      </c>
      <c r="U12" s="38"/>
      <c r="V12" s="38"/>
      <c r="W12" s="35">
        <f t="shared" si="6"/>
        <v>716.5</v>
      </c>
      <c r="X12" s="39"/>
      <c r="Y12" s="36">
        <f t="shared" si="7"/>
        <v>70.245000000000005</v>
      </c>
      <c r="Z12" s="40">
        <v>1</v>
      </c>
    </row>
    <row r="13" spans="1:27" s="98" customFormat="1" ht="48" customHeight="1">
      <c r="A13" s="32">
        <v>3</v>
      </c>
      <c r="B13" s="33"/>
      <c r="C13" s="99"/>
      <c r="D13" s="83" t="s">
        <v>74</v>
      </c>
      <c r="E13" s="84" t="s">
        <v>75</v>
      </c>
      <c r="F13" s="85" t="s">
        <v>29</v>
      </c>
      <c r="G13" s="86" t="s">
        <v>106</v>
      </c>
      <c r="H13" s="84" t="s">
        <v>107</v>
      </c>
      <c r="I13" s="85" t="s">
        <v>49</v>
      </c>
      <c r="J13" s="85" t="s">
        <v>46</v>
      </c>
      <c r="K13" s="87" t="s">
        <v>32</v>
      </c>
      <c r="L13" s="35">
        <v>233.5</v>
      </c>
      <c r="M13" s="36">
        <f t="shared" si="0"/>
        <v>68.67647058823529</v>
      </c>
      <c r="N13" s="37">
        <f t="shared" si="1"/>
        <v>4</v>
      </c>
      <c r="O13" s="35">
        <v>236</v>
      </c>
      <c r="P13" s="36">
        <f t="shared" si="2"/>
        <v>69.411764705882348</v>
      </c>
      <c r="Q13" s="37">
        <f t="shared" si="3"/>
        <v>3</v>
      </c>
      <c r="R13" s="35">
        <v>235.5</v>
      </c>
      <c r="S13" s="36">
        <f t="shared" si="4"/>
        <v>69.264705882352942</v>
      </c>
      <c r="T13" s="37">
        <f t="shared" si="5"/>
        <v>3</v>
      </c>
      <c r="U13" s="38"/>
      <c r="V13" s="38"/>
      <c r="W13" s="35">
        <f t="shared" si="6"/>
        <v>705</v>
      </c>
      <c r="X13" s="39"/>
      <c r="Y13" s="36">
        <f t="shared" si="7"/>
        <v>69.117999999999995</v>
      </c>
      <c r="Z13" s="40">
        <v>1</v>
      </c>
    </row>
    <row r="14" spans="1:27" s="98" customFormat="1" ht="48" customHeight="1">
      <c r="A14" s="32">
        <v>4</v>
      </c>
      <c r="B14" s="33"/>
      <c r="C14" s="99"/>
      <c r="D14" s="83" t="s">
        <v>74</v>
      </c>
      <c r="E14" s="84" t="s">
        <v>75</v>
      </c>
      <c r="F14" s="85" t="s">
        <v>29</v>
      </c>
      <c r="G14" s="86" t="s">
        <v>314</v>
      </c>
      <c r="H14" s="84" t="s">
        <v>315</v>
      </c>
      <c r="I14" s="85" t="s">
        <v>427</v>
      </c>
      <c r="J14" s="85" t="s">
        <v>46</v>
      </c>
      <c r="K14" s="87" t="s">
        <v>32</v>
      </c>
      <c r="L14" s="35">
        <v>237.5</v>
      </c>
      <c r="M14" s="36">
        <f t="shared" si="0"/>
        <v>69.852941176470594</v>
      </c>
      <c r="N14" s="37">
        <f t="shared" si="1"/>
        <v>3</v>
      </c>
      <c r="O14" s="35">
        <v>232</v>
      </c>
      <c r="P14" s="36">
        <f t="shared" si="2"/>
        <v>68.235294117647058</v>
      </c>
      <c r="Q14" s="37">
        <f t="shared" si="3"/>
        <v>4</v>
      </c>
      <c r="R14" s="35">
        <v>229</v>
      </c>
      <c r="S14" s="36">
        <f t="shared" si="4"/>
        <v>67.352941176470594</v>
      </c>
      <c r="T14" s="37">
        <f t="shared" si="5"/>
        <v>4</v>
      </c>
      <c r="U14" s="38"/>
      <c r="V14" s="38"/>
      <c r="W14" s="35">
        <f t="shared" si="6"/>
        <v>698.5</v>
      </c>
      <c r="X14" s="39"/>
      <c r="Y14" s="36">
        <f t="shared" si="7"/>
        <v>68.48</v>
      </c>
      <c r="Z14" s="40">
        <v>1</v>
      </c>
    </row>
    <row r="15" spans="1:27" s="98" customFormat="1" ht="48" customHeight="1">
      <c r="A15" s="32">
        <v>5</v>
      </c>
      <c r="B15" s="33"/>
      <c r="C15" s="99"/>
      <c r="D15" s="83" t="s">
        <v>299</v>
      </c>
      <c r="E15" s="84" t="s">
        <v>220</v>
      </c>
      <c r="F15" s="85">
        <v>1</v>
      </c>
      <c r="G15" s="86" t="s">
        <v>300</v>
      </c>
      <c r="H15" s="84" t="s">
        <v>301</v>
      </c>
      <c r="I15" s="85" t="s">
        <v>302</v>
      </c>
      <c r="J15" s="85" t="s">
        <v>178</v>
      </c>
      <c r="K15" s="87" t="s">
        <v>27</v>
      </c>
      <c r="L15" s="35">
        <v>229</v>
      </c>
      <c r="M15" s="36">
        <f t="shared" si="0"/>
        <v>67.352941176470594</v>
      </c>
      <c r="N15" s="37">
        <f t="shared" si="1"/>
        <v>6</v>
      </c>
      <c r="O15" s="35">
        <v>228</v>
      </c>
      <c r="P15" s="36">
        <f t="shared" si="2"/>
        <v>67.058823529411768</v>
      </c>
      <c r="Q15" s="37">
        <f t="shared" si="3"/>
        <v>6</v>
      </c>
      <c r="R15" s="35">
        <v>226</v>
      </c>
      <c r="S15" s="36">
        <f t="shared" si="4"/>
        <v>66.470588235294116</v>
      </c>
      <c r="T15" s="37">
        <f t="shared" si="5"/>
        <v>6</v>
      </c>
      <c r="U15" s="38"/>
      <c r="V15" s="38"/>
      <c r="W15" s="35">
        <f t="shared" si="6"/>
        <v>683</v>
      </c>
      <c r="X15" s="39"/>
      <c r="Y15" s="36">
        <f t="shared" si="7"/>
        <v>66.960999999999999</v>
      </c>
      <c r="Z15" s="40">
        <v>1</v>
      </c>
    </row>
    <row r="16" spans="1:27" s="98" customFormat="1" ht="48" customHeight="1">
      <c r="A16" s="32">
        <v>6</v>
      </c>
      <c r="B16" s="33"/>
      <c r="C16" s="99"/>
      <c r="D16" s="83" t="s">
        <v>299</v>
      </c>
      <c r="E16" s="84" t="s">
        <v>220</v>
      </c>
      <c r="F16" s="85">
        <v>1</v>
      </c>
      <c r="G16" s="86" t="s">
        <v>316</v>
      </c>
      <c r="H16" s="84" t="s">
        <v>317</v>
      </c>
      <c r="I16" s="85" t="s">
        <v>221</v>
      </c>
      <c r="J16" s="85" t="s">
        <v>178</v>
      </c>
      <c r="K16" s="87" t="s">
        <v>27</v>
      </c>
      <c r="L16" s="35">
        <v>230</v>
      </c>
      <c r="M16" s="36">
        <f t="shared" si="0"/>
        <v>67.64705882352942</v>
      </c>
      <c r="N16" s="37">
        <f t="shared" si="1"/>
        <v>5</v>
      </c>
      <c r="O16" s="35">
        <v>230.5</v>
      </c>
      <c r="P16" s="36">
        <f t="shared" si="2"/>
        <v>67.794117647058826</v>
      </c>
      <c r="Q16" s="37">
        <f t="shared" si="3"/>
        <v>5</v>
      </c>
      <c r="R16" s="35">
        <v>220.5</v>
      </c>
      <c r="S16" s="36">
        <f t="shared" si="4"/>
        <v>64.852941176470594</v>
      </c>
      <c r="T16" s="37">
        <f t="shared" si="5"/>
        <v>7</v>
      </c>
      <c r="U16" s="38"/>
      <c r="V16" s="38"/>
      <c r="W16" s="35">
        <f t="shared" si="6"/>
        <v>681</v>
      </c>
      <c r="X16" s="39"/>
      <c r="Y16" s="36">
        <f t="shared" si="7"/>
        <v>66.765000000000001</v>
      </c>
      <c r="Z16" s="40">
        <v>1</v>
      </c>
    </row>
    <row r="17" spans="1:26" s="98" customFormat="1" ht="48" customHeight="1">
      <c r="A17" s="32">
        <v>7</v>
      </c>
      <c r="B17" s="33"/>
      <c r="C17" s="99"/>
      <c r="D17" s="83" t="s">
        <v>227</v>
      </c>
      <c r="E17" s="84" t="s">
        <v>228</v>
      </c>
      <c r="F17" s="85" t="s">
        <v>30</v>
      </c>
      <c r="G17" s="86" t="s">
        <v>407</v>
      </c>
      <c r="H17" s="84" t="s">
        <v>408</v>
      </c>
      <c r="I17" s="85" t="s">
        <v>42</v>
      </c>
      <c r="J17" s="17" t="s">
        <v>231</v>
      </c>
      <c r="K17" s="18" t="s">
        <v>37</v>
      </c>
      <c r="L17" s="35">
        <v>218.5</v>
      </c>
      <c r="M17" s="36">
        <f t="shared" si="0"/>
        <v>63.764705882352942</v>
      </c>
      <c r="N17" s="37">
        <f t="shared" si="1"/>
        <v>8</v>
      </c>
      <c r="O17" s="35">
        <v>226</v>
      </c>
      <c r="P17" s="36">
        <f t="shared" si="2"/>
        <v>65.970588235294116</v>
      </c>
      <c r="Q17" s="37">
        <f t="shared" si="3"/>
        <v>8</v>
      </c>
      <c r="R17" s="35">
        <v>228.5</v>
      </c>
      <c r="S17" s="36">
        <f t="shared" si="4"/>
        <v>66.705882352941174</v>
      </c>
      <c r="T17" s="37">
        <f t="shared" si="5"/>
        <v>5</v>
      </c>
      <c r="U17" s="38">
        <v>1</v>
      </c>
      <c r="V17" s="38"/>
      <c r="W17" s="35">
        <f t="shared" si="6"/>
        <v>673</v>
      </c>
      <c r="X17" s="39"/>
      <c r="Y17" s="36">
        <f t="shared" si="7"/>
        <v>65.48</v>
      </c>
      <c r="Z17" s="40">
        <v>1</v>
      </c>
    </row>
    <row r="18" spans="1:26" s="98" customFormat="1" ht="48" customHeight="1">
      <c r="A18" s="32">
        <v>8</v>
      </c>
      <c r="B18" s="33"/>
      <c r="C18" s="99"/>
      <c r="D18" s="82" t="s">
        <v>272</v>
      </c>
      <c r="E18" s="78" t="s">
        <v>273</v>
      </c>
      <c r="F18" s="79" t="s">
        <v>29</v>
      </c>
      <c r="G18" s="80" t="s">
        <v>309</v>
      </c>
      <c r="H18" s="78" t="s">
        <v>310</v>
      </c>
      <c r="I18" s="79" t="s">
        <v>311</v>
      </c>
      <c r="J18" s="79" t="s">
        <v>45</v>
      </c>
      <c r="K18" s="81" t="s">
        <v>277</v>
      </c>
      <c r="L18" s="35">
        <v>222.5</v>
      </c>
      <c r="M18" s="36">
        <f t="shared" si="0"/>
        <v>65.441176470588232</v>
      </c>
      <c r="N18" s="37">
        <f t="shared" si="1"/>
        <v>7</v>
      </c>
      <c r="O18" s="35">
        <v>225</v>
      </c>
      <c r="P18" s="36">
        <f t="shared" si="2"/>
        <v>66.17647058823529</v>
      </c>
      <c r="Q18" s="37">
        <f t="shared" si="3"/>
        <v>7</v>
      </c>
      <c r="R18" s="35">
        <v>219.5</v>
      </c>
      <c r="S18" s="36">
        <f t="shared" si="4"/>
        <v>64.558823529411768</v>
      </c>
      <c r="T18" s="37">
        <f t="shared" si="5"/>
        <v>8</v>
      </c>
      <c r="U18" s="38"/>
      <c r="V18" s="38"/>
      <c r="W18" s="35">
        <f t="shared" si="6"/>
        <v>667</v>
      </c>
      <c r="X18" s="39"/>
      <c r="Y18" s="36">
        <f t="shared" si="7"/>
        <v>65.391999999999996</v>
      </c>
      <c r="Z18" s="40">
        <v>1</v>
      </c>
    </row>
    <row r="19" spans="1:26" ht="18" customHeight="1"/>
    <row r="20" spans="1:26" s="20" customFormat="1" ht="28.5" customHeight="1">
      <c r="D20" s="20" t="s">
        <v>104</v>
      </c>
      <c r="K20" s="20" t="s">
        <v>171</v>
      </c>
    </row>
    <row r="21" spans="1:26" s="20" customFormat="1" ht="10.5" customHeight="1"/>
    <row r="22" spans="1:26" s="20" customFormat="1" ht="27" customHeight="1">
      <c r="D22" s="20" t="s">
        <v>12</v>
      </c>
      <c r="K22" s="20" t="s">
        <v>172</v>
      </c>
    </row>
    <row r="23" spans="1:26" s="20" customFormat="1"/>
    <row r="24" spans="1:26" s="20" customFormat="1" ht="30.75" customHeight="1">
      <c r="D24" s="20" t="s">
        <v>22</v>
      </c>
      <c r="K24" s="20" t="s">
        <v>175</v>
      </c>
    </row>
  </sheetData>
  <sortState ref="A11:AA18">
    <sortCondition descending="1" ref="Y11:Y18"/>
  </sortState>
  <mergeCells count="25"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conditionalFormatting sqref="G11:I18">
    <cfRule type="duplicateValues" dxfId="0" priority="6" stopIfTrue="1"/>
  </conditionalFormatting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1"/>
  <sheetViews>
    <sheetView view="pageBreakPreview" zoomScale="85" zoomScaleNormal="100" zoomScaleSheetLayoutView="85" workbookViewId="0">
      <selection activeCell="A13" sqref="A13:Z13"/>
    </sheetView>
  </sheetViews>
  <sheetFormatPr defaultRowHeight="12.75"/>
  <cols>
    <col min="1" max="1" width="6.140625" customWidth="1"/>
    <col min="2" max="2" width="4.7109375" hidden="1" customWidth="1"/>
    <col min="3" max="3" width="6.42578125" hidden="1" customWidth="1"/>
    <col min="4" max="4" width="17.140625" customWidth="1"/>
    <col min="5" max="5" width="8.5703125" customWidth="1"/>
    <col min="6" max="6" width="5.7109375" customWidth="1"/>
    <col min="7" max="7" width="30" customWidth="1"/>
    <col min="8" max="8" width="8.7109375" customWidth="1"/>
    <col min="9" max="9" width="15" customWidth="1"/>
    <col min="10" max="10" width="12.7109375" hidden="1" customWidth="1"/>
    <col min="11" max="11" width="22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99.75" customHeight="1">
      <c r="A1" s="151" t="s">
        <v>259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9" t="s">
        <v>155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s="21" customFormat="1" ht="21.75" customHeight="1">
      <c r="A4" s="160" t="s">
        <v>176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s="21" customFormat="1" ht="19.149999999999999" customHeight="1">
      <c r="A5" s="158" t="s">
        <v>428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7" ht="12.75" customHeight="1"/>
    <row r="7" spans="1:27" s="21" customFormat="1" ht="15" customHeight="1">
      <c r="A7" s="2" t="s">
        <v>170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132" t="s">
        <v>412</v>
      </c>
    </row>
    <row r="8" spans="1:27" s="21" customFormat="1" ht="20.100000000000001" customHeight="1">
      <c r="A8" s="150" t="s">
        <v>116</v>
      </c>
      <c r="B8" s="149" t="s">
        <v>2</v>
      </c>
      <c r="C8" s="149" t="s">
        <v>13</v>
      </c>
      <c r="D8" s="148" t="s">
        <v>117</v>
      </c>
      <c r="E8" s="148" t="s">
        <v>4</v>
      </c>
      <c r="F8" s="150" t="s">
        <v>5</v>
      </c>
      <c r="G8" s="148" t="s">
        <v>118</v>
      </c>
      <c r="H8" s="148" t="s">
        <v>4</v>
      </c>
      <c r="I8" s="148" t="s">
        <v>7</v>
      </c>
      <c r="J8" s="97"/>
      <c r="K8" s="148" t="s">
        <v>9</v>
      </c>
      <c r="L8" s="148" t="s">
        <v>174</v>
      </c>
      <c r="M8" s="148"/>
      <c r="N8" s="148"/>
      <c r="O8" s="156" t="s">
        <v>133</v>
      </c>
      <c r="P8" s="156"/>
      <c r="Q8" s="156"/>
      <c r="R8" s="156" t="s">
        <v>173</v>
      </c>
      <c r="S8" s="156"/>
      <c r="T8" s="156"/>
      <c r="U8" s="149" t="s">
        <v>120</v>
      </c>
      <c r="V8" s="149" t="s">
        <v>121</v>
      </c>
      <c r="W8" s="149" t="s">
        <v>134</v>
      </c>
      <c r="X8" s="150" t="s">
        <v>135</v>
      </c>
      <c r="Y8" s="149" t="s">
        <v>123</v>
      </c>
      <c r="Z8" s="155" t="s">
        <v>124</v>
      </c>
    </row>
    <row r="9" spans="1:27" s="21" customFormat="1" ht="39.950000000000003" customHeight="1">
      <c r="A9" s="150"/>
      <c r="B9" s="149"/>
      <c r="C9" s="149"/>
      <c r="D9" s="148"/>
      <c r="E9" s="148"/>
      <c r="F9" s="150"/>
      <c r="G9" s="148"/>
      <c r="H9" s="148"/>
      <c r="I9" s="148"/>
      <c r="J9" s="97"/>
      <c r="K9" s="148"/>
      <c r="L9" s="30" t="s">
        <v>127</v>
      </c>
      <c r="M9" s="31" t="s">
        <v>128</v>
      </c>
      <c r="N9" s="30" t="s">
        <v>116</v>
      </c>
      <c r="O9" s="30" t="s">
        <v>127</v>
      </c>
      <c r="P9" s="31" t="s">
        <v>128</v>
      </c>
      <c r="Q9" s="30" t="s">
        <v>116</v>
      </c>
      <c r="R9" s="30" t="s">
        <v>127</v>
      </c>
      <c r="S9" s="31" t="s">
        <v>128</v>
      </c>
      <c r="T9" s="30" t="s">
        <v>116</v>
      </c>
      <c r="U9" s="149"/>
      <c r="V9" s="149"/>
      <c r="W9" s="149"/>
      <c r="X9" s="150"/>
      <c r="Y9" s="149"/>
      <c r="Z9" s="155"/>
    </row>
    <row r="10" spans="1:27" s="98" customFormat="1" ht="39.950000000000003" customHeight="1">
      <c r="A10" s="161" t="s">
        <v>238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7" s="21" customFormat="1" ht="54" customHeight="1">
      <c r="A11" s="32">
        <v>1</v>
      </c>
      <c r="B11" s="33"/>
      <c r="C11" s="109"/>
      <c r="D11" s="82" t="s">
        <v>227</v>
      </c>
      <c r="E11" s="78" t="s">
        <v>228</v>
      </c>
      <c r="F11" s="79" t="s">
        <v>30</v>
      </c>
      <c r="G11" s="80" t="s">
        <v>229</v>
      </c>
      <c r="H11" s="78" t="s">
        <v>230</v>
      </c>
      <c r="I11" s="79" t="s">
        <v>42</v>
      </c>
      <c r="J11" s="17" t="s">
        <v>231</v>
      </c>
      <c r="K11" s="18" t="s">
        <v>37</v>
      </c>
      <c r="L11" s="35">
        <v>216</v>
      </c>
      <c r="M11" s="36">
        <f>L11/3.3-IF($U11=1,0.5,IF($U11=2,1.5,0))</f>
        <v>65.454545454545453</v>
      </c>
      <c r="N11" s="37">
        <f>RANK(M11,M$11:M$12,0)</f>
        <v>1</v>
      </c>
      <c r="O11" s="35">
        <v>211.5</v>
      </c>
      <c r="P11" s="36">
        <f>O11/3.3-IF($U11=1,0.5,IF($U11=2,1.5,0))</f>
        <v>64.090909090909093</v>
      </c>
      <c r="Q11" s="37">
        <f>RANK(P11,P$11:P$12,0)</f>
        <v>1</v>
      </c>
      <c r="R11" s="35">
        <v>214.5</v>
      </c>
      <c r="S11" s="36">
        <f>R11/3.3-IF($U11=1,0.5,IF($U11=2,1.5,0))</f>
        <v>65</v>
      </c>
      <c r="T11" s="37">
        <f>RANK(S11,S$11:S$12,0)</f>
        <v>1</v>
      </c>
      <c r="U11" s="38"/>
      <c r="V11" s="38"/>
      <c r="W11" s="35">
        <f>L11+O11+R11</f>
        <v>642</v>
      </c>
      <c r="X11" s="39"/>
      <c r="Y11" s="36">
        <f>ROUND(SUM(M11,P11,S11)/3,3)</f>
        <v>64.847999999999999</v>
      </c>
      <c r="Z11" s="40" t="s">
        <v>114</v>
      </c>
    </row>
    <row r="12" spans="1:27" s="21" customFormat="1" ht="54" customHeight="1">
      <c r="A12" s="32">
        <v>2</v>
      </c>
      <c r="B12" s="33"/>
      <c r="C12" s="109"/>
      <c r="D12" s="82" t="s">
        <v>222</v>
      </c>
      <c r="E12" s="78" t="s">
        <v>223</v>
      </c>
      <c r="F12" s="79" t="s">
        <v>29</v>
      </c>
      <c r="G12" s="80" t="s">
        <v>332</v>
      </c>
      <c r="H12" s="78" t="s">
        <v>224</v>
      </c>
      <c r="I12" s="79" t="s">
        <v>333</v>
      </c>
      <c r="J12" s="79" t="s">
        <v>25</v>
      </c>
      <c r="K12" s="81" t="s">
        <v>34</v>
      </c>
      <c r="L12" s="35">
        <v>209</v>
      </c>
      <c r="M12" s="36">
        <f>L12/3.3-IF($U12=1,0.5,IF($U12=2,1.5,0))</f>
        <v>63.333333333333336</v>
      </c>
      <c r="N12" s="37">
        <f>RANK(M12,M$11:M$12,0)</f>
        <v>2</v>
      </c>
      <c r="O12" s="35">
        <v>201</v>
      </c>
      <c r="P12" s="36">
        <f>O12/3.3-IF($U12=1,0.5,IF($U12=2,1.5,0))</f>
        <v>60.909090909090914</v>
      </c>
      <c r="Q12" s="37">
        <f>RANK(P12,P$11:P$12,0)</f>
        <v>2</v>
      </c>
      <c r="R12" s="35">
        <v>212</v>
      </c>
      <c r="S12" s="36">
        <f>R12/3.3-IF($U12=1,0.5,IF($U12=2,1.5,0))</f>
        <v>64.242424242424249</v>
      </c>
      <c r="T12" s="37">
        <f>RANK(S12,S$11:S$12,0)</f>
        <v>2</v>
      </c>
      <c r="U12" s="38"/>
      <c r="V12" s="38"/>
      <c r="W12" s="35">
        <f>L12+O12+R12</f>
        <v>622</v>
      </c>
      <c r="X12" s="39"/>
      <c r="Y12" s="36">
        <f>ROUND(SUM(M12,P12,S12)/3,3)</f>
        <v>62.828000000000003</v>
      </c>
      <c r="Z12" s="40" t="s">
        <v>114</v>
      </c>
    </row>
    <row r="13" spans="1:27" s="98" customFormat="1" ht="40.5" customHeight="1">
      <c r="A13" s="161" t="s">
        <v>237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7" s="21" customFormat="1" ht="54" customHeight="1">
      <c r="A14" s="32">
        <v>1</v>
      </c>
      <c r="B14" s="33"/>
      <c r="C14" s="109"/>
      <c r="D14" s="83" t="s">
        <v>99</v>
      </c>
      <c r="E14" s="78" t="s">
        <v>100</v>
      </c>
      <c r="F14" s="79" t="s">
        <v>24</v>
      </c>
      <c r="G14" s="80" t="s">
        <v>318</v>
      </c>
      <c r="H14" s="78" t="s">
        <v>101</v>
      </c>
      <c r="I14" s="79" t="s">
        <v>102</v>
      </c>
      <c r="J14" s="79" t="s">
        <v>46</v>
      </c>
      <c r="K14" s="81" t="s">
        <v>37</v>
      </c>
      <c r="L14" s="35">
        <v>216.5</v>
      </c>
      <c r="M14" s="36">
        <f>L14/3.3-IF($U14=1,0.5,IF($U14=2,1.5,0))</f>
        <v>65.606060606060609</v>
      </c>
      <c r="N14" s="37">
        <f>RANK(M14,M$14:M$17,0)</f>
        <v>1</v>
      </c>
      <c r="O14" s="35">
        <v>219</v>
      </c>
      <c r="P14" s="36">
        <f>O14/3.3-IF($U14=1,0.5,IF($U14=2,1.5,0))</f>
        <v>66.363636363636374</v>
      </c>
      <c r="Q14" s="37">
        <f>RANK(P14,P$14:P$17,0)</f>
        <v>1</v>
      </c>
      <c r="R14" s="35">
        <v>217</v>
      </c>
      <c r="S14" s="36">
        <f>R14/3.3-IF($U14=1,0.5,IF($U14=2,1.5,0))</f>
        <v>65.757575757575765</v>
      </c>
      <c r="T14" s="37">
        <f>RANK(S14,S$14:S$17,0)</f>
        <v>1</v>
      </c>
      <c r="U14" s="38"/>
      <c r="V14" s="38"/>
      <c r="W14" s="35">
        <f>L14+O14+R14</f>
        <v>652.5</v>
      </c>
      <c r="X14" s="39"/>
      <c r="Y14" s="36">
        <f>ROUND(SUM(M14,P14,S14)/3,3)</f>
        <v>65.909000000000006</v>
      </c>
      <c r="Z14" s="40" t="s">
        <v>114</v>
      </c>
    </row>
    <row r="15" spans="1:27" s="21" customFormat="1" ht="54" customHeight="1">
      <c r="A15" s="32">
        <v>2</v>
      </c>
      <c r="B15" s="33"/>
      <c r="C15" s="109"/>
      <c r="D15" s="83" t="s">
        <v>99</v>
      </c>
      <c r="E15" s="84" t="s">
        <v>100</v>
      </c>
      <c r="F15" s="85" t="s">
        <v>24</v>
      </c>
      <c r="G15" s="86" t="s">
        <v>336</v>
      </c>
      <c r="H15" s="84" t="s">
        <v>103</v>
      </c>
      <c r="I15" s="85" t="s">
        <v>102</v>
      </c>
      <c r="J15" s="85" t="s">
        <v>46</v>
      </c>
      <c r="K15" s="87" t="s">
        <v>37</v>
      </c>
      <c r="L15" s="142">
        <v>212.5</v>
      </c>
      <c r="M15" s="36">
        <f>L15/3.3-IF($U15=1,0.5,IF($U15=2,1.5,0))</f>
        <v>64.393939393939391</v>
      </c>
      <c r="N15" s="37">
        <f t="shared" ref="N15:N17" si="0">RANK(M15,M$14:M$17,0)</f>
        <v>2</v>
      </c>
      <c r="O15" s="142">
        <v>211</v>
      </c>
      <c r="P15" s="36">
        <f>O15/3.3-IF($U15=1,0.5,IF($U15=2,1.5,0))</f>
        <v>63.939393939393945</v>
      </c>
      <c r="Q15" s="37">
        <f t="shared" ref="Q15:Q17" si="1">RANK(P15,P$14:P$17,0)</f>
        <v>2</v>
      </c>
      <c r="R15" s="142">
        <v>208</v>
      </c>
      <c r="S15" s="36">
        <f>R15/3.3-IF($U15=1,0.5,IF($U15=2,1.5,0))</f>
        <v>63.030303030303031</v>
      </c>
      <c r="T15" s="37">
        <f t="shared" ref="T15:T17" si="2">RANK(S15,S$14:S$17,0)</f>
        <v>2</v>
      </c>
      <c r="U15" s="142"/>
      <c r="V15" s="142"/>
      <c r="W15" s="35">
        <f>L15+O15+R15</f>
        <v>631.5</v>
      </c>
      <c r="X15" s="39"/>
      <c r="Y15" s="36">
        <f>ROUND(SUM(M15,P15,S15)/3,3)</f>
        <v>63.787999999999997</v>
      </c>
      <c r="Z15" s="40" t="s">
        <v>114</v>
      </c>
    </row>
    <row r="16" spans="1:27" s="21" customFormat="1" ht="54" customHeight="1">
      <c r="A16" s="32">
        <v>3</v>
      </c>
      <c r="B16" s="33"/>
      <c r="C16" s="109"/>
      <c r="D16" s="82" t="s">
        <v>326</v>
      </c>
      <c r="E16" s="78" t="s">
        <v>327</v>
      </c>
      <c r="F16" s="79">
        <v>2</v>
      </c>
      <c r="G16" s="80" t="s">
        <v>328</v>
      </c>
      <c r="H16" s="78" t="s">
        <v>329</v>
      </c>
      <c r="I16" s="79" t="s">
        <v>330</v>
      </c>
      <c r="J16" s="79" t="s">
        <v>46</v>
      </c>
      <c r="K16" s="87" t="s">
        <v>331</v>
      </c>
      <c r="L16" s="35">
        <v>202.5</v>
      </c>
      <c r="M16" s="36">
        <f>L16/3.3-IF($U16=1,0.5,IF($U16=2,1.5,0))</f>
        <v>61.363636363636367</v>
      </c>
      <c r="N16" s="37">
        <f t="shared" si="0"/>
        <v>3</v>
      </c>
      <c r="O16" s="35">
        <v>195</v>
      </c>
      <c r="P16" s="36">
        <f>O16/3.3-IF($U16=1,0.5,IF($U16=2,1.5,0))</f>
        <v>59.090909090909093</v>
      </c>
      <c r="Q16" s="37">
        <f t="shared" si="1"/>
        <v>3</v>
      </c>
      <c r="R16" s="35">
        <v>205.5</v>
      </c>
      <c r="S16" s="36">
        <f>R16/3.3-IF($U16=1,0.5,IF($U16=2,1.5,0))</f>
        <v>62.272727272727273</v>
      </c>
      <c r="T16" s="37">
        <f t="shared" si="2"/>
        <v>3</v>
      </c>
      <c r="U16" s="38"/>
      <c r="V16" s="38"/>
      <c r="W16" s="35">
        <f>L16+O16+R16</f>
        <v>603</v>
      </c>
      <c r="X16" s="39"/>
      <c r="Y16" s="36">
        <f>ROUND(SUM(M16,P16,S16)/3,3)</f>
        <v>60.908999999999999</v>
      </c>
      <c r="Z16" s="40" t="s">
        <v>114</v>
      </c>
    </row>
    <row r="17" spans="1:26" s="21" customFormat="1" ht="54" customHeight="1">
      <c r="A17" s="32">
        <v>4</v>
      </c>
      <c r="B17" s="33"/>
      <c r="C17" s="109"/>
      <c r="D17" s="82" t="s">
        <v>334</v>
      </c>
      <c r="E17" s="78" t="s">
        <v>335</v>
      </c>
      <c r="F17" s="79" t="s">
        <v>24</v>
      </c>
      <c r="G17" s="80" t="s">
        <v>94</v>
      </c>
      <c r="H17" s="78" t="s">
        <v>95</v>
      </c>
      <c r="I17" s="79" t="s">
        <v>96</v>
      </c>
      <c r="J17" s="79" t="s">
        <v>70</v>
      </c>
      <c r="K17" s="81" t="s">
        <v>37</v>
      </c>
      <c r="L17" s="35">
        <v>201</v>
      </c>
      <c r="M17" s="36">
        <f>L17/3.3-IF($U17=1,0.5,IF($U17=2,1.5,0))</f>
        <v>60.909090909090914</v>
      </c>
      <c r="N17" s="37">
        <f t="shared" si="0"/>
        <v>4</v>
      </c>
      <c r="O17" s="35">
        <v>190</v>
      </c>
      <c r="P17" s="36">
        <f>O17/3.3-IF($U17=1,0.5,IF($U17=2,1.5,0))</f>
        <v>57.575757575757578</v>
      </c>
      <c r="Q17" s="37">
        <f t="shared" si="1"/>
        <v>4</v>
      </c>
      <c r="R17" s="35">
        <v>199.5</v>
      </c>
      <c r="S17" s="36">
        <f>R17/3.3-IF($U17=1,0.5,IF($U17=2,1.5,0))</f>
        <v>60.45454545454546</v>
      </c>
      <c r="T17" s="37">
        <f t="shared" si="2"/>
        <v>4</v>
      </c>
      <c r="U17" s="38"/>
      <c r="V17" s="38"/>
      <c r="W17" s="35">
        <f>L17+O17+R17</f>
        <v>590.5</v>
      </c>
      <c r="X17" s="39"/>
      <c r="Y17" s="36">
        <f>ROUND(SUM(M17,P17,S17)/3,3)</f>
        <v>59.646000000000001</v>
      </c>
      <c r="Z17" s="40" t="s">
        <v>114</v>
      </c>
    </row>
    <row r="18" spans="1:26" ht="14.25" customHeight="1"/>
    <row r="19" spans="1:26" s="20" customFormat="1" ht="28.5" customHeight="1">
      <c r="D19" s="20" t="s">
        <v>104</v>
      </c>
      <c r="K19" s="20" t="s">
        <v>171</v>
      </c>
    </row>
    <row r="20" spans="1:26" s="20" customFormat="1" ht="10.5" customHeight="1"/>
    <row r="21" spans="1:26" s="20" customFormat="1" ht="27" customHeight="1">
      <c r="D21" s="20" t="s">
        <v>12</v>
      </c>
      <c r="K21" s="20" t="s">
        <v>172</v>
      </c>
    </row>
  </sheetData>
  <protectedRanges>
    <protectedRange sqref="K11" name="Диапазон1_3_1_1_3_11_1_1_3_1_1_2_1_3_2_3_5_1_3"/>
  </protectedRanges>
  <sortState ref="A14:AA17">
    <sortCondition descending="1" ref="Y14:Y17"/>
  </sortState>
  <mergeCells count="26"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10:Z10"/>
    <mergeCell ref="A13:Z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</mergeCells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9"/>
  <sheetViews>
    <sheetView view="pageBreakPreview" zoomScale="85" zoomScaleNormal="100" zoomScaleSheetLayoutView="85" workbookViewId="0">
      <selection activeCell="D11" sqref="D11:K15"/>
    </sheetView>
  </sheetViews>
  <sheetFormatPr defaultRowHeight="12.75"/>
  <cols>
    <col min="1" max="1" width="6.140625" customWidth="1"/>
    <col min="2" max="2" width="7.42578125" hidden="1" customWidth="1"/>
    <col min="3" max="3" width="4.7109375" hidden="1" customWidth="1"/>
    <col min="4" max="4" width="18.7109375" customWidth="1"/>
    <col min="5" max="5" width="8.5703125" customWidth="1"/>
    <col min="6" max="6" width="6.2851562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19" customFormat="1" ht="85.5" customHeight="1">
      <c r="A1" s="151" t="s">
        <v>259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19" customFormat="1" ht="18" customHeight="1">
      <c r="A2" s="152" t="s">
        <v>142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19" customFormat="1" ht="27.75" customHeight="1">
      <c r="A3" s="153" t="s">
        <v>140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19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19" customFormat="1" ht="25.5" customHeight="1">
      <c r="A5" s="157" t="s">
        <v>156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19" customFormat="1" ht="19.149999999999999" customHeight="1">
      <c r="A6" s="158" t="s">
        <v>295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s="19" customFormat="1" ht="19.149999999999999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s="19" customFormat="1" ht="15" customHeight="1">
      <c r="A8" s="2" t="s">
        <v>170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Z8" s="10" t="s">
        <v>260</v>
      </c>
    </row>
    <row r="9" spans="1:27" s="19" customFormat="1" ht="20.100000000000001" customHeight="1">
      <c r="A9" s="150" t="s">
        <v>116</v>
      </c>
      <c r="B9" s="149" t="s">
        <v>154</v>
      </c>
      <c r="C9" s="149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48" t="s">
        <v>174</v>
      </c>
      <c r="M9" s="148"/>
      <c r="N9" s="148"/>
      <c r="O9" s="156" t="s">
        <v>133</v>
      </c>
      <c r="P9" s="156"/>
      <c r="Q9" s="156"/>
      <c r="R9" s="156" t="s">
        <v>173</v>
      </c>
      <c r="S9" s="156"/>
      <c r="T9" s="156"/>
      <c r="U9" s="149" t="s">
        <v>120</v>
      </c>
      <c r="V9" s="149" t="s">
        <v>121</v>
      </c>
      <c r="W9" s="149" t="s">
        <v>134</v>
      </c>
      <c r="X9" s="150" t="s">
        <v>135</v>
      </c>
      <c r="Y9" s="149" t="s">
        <v>123</v>
      </c>
      <c r="Z9" s="155" t="s">
        <v>124</v>
      </c>
    </row>
    <row r="10" spans="1:27" s="19" customFormat="1" ht="39.950000000000003" customHeight="1">
      <c r="A10" s="150"/>
      <c r="B10" s="149"/>
      <c r="C10" s="149"/>
      <c r="D10" s="148"/>
      <c r="E10" s="148"/>
      <c r="F10" s="150"/>
      <c r="G10" s="148"/>
      <c r="H10" s="148"/>
      <c r="I10" s="148"/>
      <c r="J10" s="29"/>
      <c r="K10" s="148"/>
      <c r="L10" s="30" t="s">
        <v>127</v>
      </c>
      <c r="M10" s="31" t="s">
        <v>128</v>
      </c>
      <c r="N10" s="30" t="s">
        <v>116</v>
      </c>
      <c r="O10" s="30" t="s">
        <v>127</v>
      </c>
      <c r="P10" s="31" t="s">
        <v>128</v>
      </c>
      <c r="Q10" s="30" t="s">
        <v>116</v>
      </c>
      <c r="R10" s="30" t="s">
        <v>127</v>
      </c>
      <c r="S10" s="31" t="s">
        <v>128</v>
      </c>
      <c r="T10" s="30" t="s">
        <v>116</v>
      </c>
      <c r="U10" s="149"/>
      <c r="V10" s="149"/>
      <c r="W10" s="149"/>
      <c r="X10" s="150"/>
      <c r="Y10" s="149"/>
      <c r="Z10" s="155"/>
    </row>
    <row r="11" spans="1:27" s="19" customFormat="1" ht="48" customHeight="1">
      <c r="A11" s="32">
        <v>1</v>
      </c>
      <c r="B11" s="33"/>
      <c r="C11" s="34"/>
      <c r="D11" s="82" t="s">
        <v>74</v>
      </c>
      <c r="E11" s="78" t="s">
        <v>75</v>
      </c>
      <c r="F11" s="79" t="s">
        <v>29</v>
      </c>
      <c r="G11" s="80" t="s">
        <v>76</v>
      </c>
      <c r="H11" s="78" t="s">
        <v>77</v>
      </c>
      <c r="I11" s="79" t="s">
        <v>49</v>
      </c>
      <c r="J11" s="79" t="s">
        <v>46</v>
      </c>
      <c r="K11" s="81" t="s">
        <v>32</v>
      </c>
      <c r="L11" s="35">
        <v>247</v>
      </c>
      <c r="M11" s="36">
        <f>L11/3.5-IF($U11=1,0.5,IF($U11=2,1.5,0))</f>
        <v>70.571428571428569</v>
      </c>
      <c r="N11" s="37">
        <f>RANK(M11,M$11:M$15,0)</f>
        <v>2</v>
      </c>
      <c r="O11" s="35">
        <v>243.5</v>
      </c>
      <c r="P11" s="36">
        <f>O11/3.5-IF($U11=1,0.5,IF($U11=2,1.5,0))</f>
        <v>69.571428571428569</v>
      </c>
      <c r="Q11" s="37">
        <f>RANK(P11,P$11:P$15,0)</f>
        <v>2</v>
      </c>
      <c r="R11" s="35">
        <v>251.5</v>
      </c>
      <c r="S11" s="36">
        <f>R11/3.5-IF($U11=1,0.5,IF($U11=2,1.5,0))</f>
        <v>71.857142857142861</v>
      </c>
      <c r="T11" s="37">
        <f>RANK(S11,S$11:S$15,0)</f>
        <v>1</v>
      </c>
      <c r="U11" s="38"/>
      <c r="V11" s="38"/>
      <c r="W11" s="35">
        <f>L11+O11+R11</f>
        <v>742</v>
      </c>
      <c r="X11" s="39"/>
      <c r="Y11" s="36">
        <f>ROUND(SUM(M11,P11,S11)/3,3)</f>
        <v>70.667000000000002</v>
      </c>
      <c r="Z11" s="40" t="s">
        <v>114</v>
      </c>
    </row>
    <row r="12" spans="1:27" s="19" customFormat="1" ht="48" customHeight="1">
      <c r="A12" s="32">
        <v>2</v>
      </c>
      <c r="B12" s="33"/>
      <c r="C12" s="34"/>
      <c r="D12" s="83" t="s">
        <v>66</v>
      </c>
      <c r="E12" s="84" t="s">
        <v>67</v>
      </c>
      <c r="F12" s="85" t="s">
        <v>29</v>
      </c>
      <c r="G12" s="86" t="s">
        <v>264</v>
      </c>
      <c r="H12" s="84" t="s">
        <v>265</v>
      </c>
      <c r="I12" s="85" t="s">
        <v>65</v>
      </c>
      <c r="J12" s="85" t="s">
        <v>46</v>
      </c>
      <c r="K12" s="87" t="s">
        <v>32</v>
      </c>
      <c r="L12" s="35">
        <v>248.5</v>
      </c>
      <c r="M12" s="36">
        <f>L12/3.5-IF($U12=1,0.5,IF($U12=2,1.5,0))</f>
        <v>71</v>
      </c>
      <c r="N12" s="37">
        <f>RANK(M12,M$11:M$15,0)</f>
        <v>1</v>
      </c>
      <c r="O12" s="35">
        <v>241</v>
      </c>
      <c r="P12" s="36">
        <f>O12/3.5-IF($U12=1,0.5,IF($U12=2,1.5,0))</f>
        <v>68.857142857142861</v>
      </c>
      <c r="Q12" s="37">
        <f>RANK(P12,P$11:P$15,0)</f>
        <v>3</v>
      </c>
      <c r="R12" s="35">
        <v>245.5</v>
      </c>
      <c r="S12" s="36">
        <f>R12/3.5-IF($U12=1,0.5,IF($U12=2,1.5,0))</f>
        <v>70.142857142857139</v>
      </c>
      <c r="T12" s="37">
        <f>RANK(S12,S$11:S$15,0)</f>
        <v>2</v>
      </c>
      <c r="U12" s="38"/>
      <c r="V12" s="38"/>
      <c r="W12" s="35">
        <f>L12+O12+R12</f>
        <v>735</v>
      </c>
      <c r="X12" s="39"/>
      <c r="Y12" s="36">
        <f>ROUND(SUM(M12,P12,S12)/3,3)</f>
        <v>70</v>
      </c>
      <c r="Z12" s="40" t="s">
        <v>114</v>
      </c>
    </row>
    <row r="13" spans="1:27" s="19" customFormat="1" ht="48" customHeight="1">
      <c r="A13" s="32" t="s">
        <v>294</v>
      </c>
      <c r="B13" s="33"/>
      <c r="C13" s="34"/>
      <c r="D13" s="82" t="s">
        <v>47</v>
      </c>
      <c r="E13" s="78" t="s">
        <v>48</v>
      </c>
      <c r="F13" s="79" t="s">
        <v>26</v>
      </c>
      <c r="G13" s="80" t="s">
        <v>292</v>
      </c>
      <c r="H13" s="78" t="s">
        <v>293</v>
      </c>
      <c r="I13" s="79" t="s">
        <v>35</v>
      </c>
      <c r="J13" s="79" t="s">
        <v>46</v>
      </c>
      <c r="K13" s="81" t="s">
        <v>32</v>
      </c>
      <c r="L13" s="35">
        <v>241.5</v>
      </c>
      <c r="M13" s="36">
        <f>L13/3.5-IF($U13=1,0.5,IF($U13=2,1.5,0))</f>
        <v>69</v>
      </c>
      <c r="N13" s="37">
        <f>RANK(M13,M$11:M$15,0)</f>
        <v>3</v>
      </c>
      <c r="O13" s="35">
        <v>249</v>
      </c>
      <c r="P13" s="36">
        <f>O13/3.5-IF($U13=1,0.5,IF($U13=2,1.5,0))</f>
        <v>71.142857142857139</v>
      </c>
      <c r="Q13" s="37">
        <f>RANK(P13,P$11:P$15,0)</f>
        <v>1</v>
      </c>
      <c r="R13" s="35">
        <v>240</v>
      </c>
      <c r="S13" s="36">
        <f>R13/3.5-IF($U13=1,0.5,IF($U13=2,1.5,0))</f>
        <v>68.571428571428569</v>
      </c>
      <c r="T13" s="37">
        <f>RANK(S13,S$11:S$15,0)</f>
        <v>3</v>
      </c>
      <c r="U13" s="38"/>
      <c r="V13" s="38"/>
      <c r="W13" s="35">
        <f>L13+O13+R13</f>
        <v>730.5</v>
      </c>
      <c r="X13" s="39"/>
      <c r="Y13" s="36">
        <f>ROUND(SUM(M13,P13,S13)/3,3)</f>
        <v>69.570999999999998</v>
      </c>
      <c r="Z13" s="40" t="s">
        <v>114</v>
      </c>
    </row>
    <row r="14" spans="1:27" s="19" customFormat="1" ht="48" customHeight="1">
      <c r="A14" s="32">
        <v>3</v>
      </c>
      <c r="B14" s="33"/>
      <c r="C14" s="34"/>
      <c r="D14" s="82" t="s">
        <v>206</v>
      </c>
      <c r="E14" s="78" t="s">
        <v>207</v>
      </c>
      <c r="F14" s="79" t="s">
        <v>29</v>
      </c>
      <c r="G14" s="80" t="s">
        <v>261</v>
      </c>
      <c r="H14" s="78" t="s">
        <v>262</v>
      </c>
      <c r="I14" s="79" t="s">
        <v>35</v>
      </c>
      <c r="J14" s="79" t="s">
        <v>46</v>
      </c>
      <c r="K14" s="88" t="s">
        <v>263</v>
      </c>
      <c r="L14" s="35">
        <v>233</v>
      </c>
      <c r="M14" s="36">
        <f>L14/3.5-IF($U14=1,0.5,IF($U14=2,1.5,0))</f>
        <v>66.571428571428569</v>
      </c>
      <c r="N14" s="37">
        <f>RANK(M14,M$11:M$15,0)</f>
        <v>4</v>
      </c>
      <c r="O14" s="35">
        <v>233.5</v>
      </c>
      <c r="P14" s="36">
        <f>O14/3.5-IF($U14=1,0.5,IF($U14=2,1.5,0))</f>
        <v>66.714285714285708</v>
      </c>
      <c r="Q14" s="37">
        <f>RANK(P14,P$11:P$15,0)</f>
        <v>4</v>
      </c>
      <c r="R14" s="35">
        <v>230.5</v>
      </c>
      <c r="S14" s="36">
        <f>R14/3.5-IF($U14=1,0.5,IF($U14=2,1.5,0))</f>
        <v>65.857142857142861</v>
      </c>
      <c r="T14" s="37">
        <f>RANK(S14,S$11:S$15,0)</f>
        <v>5</v>
      </c>
      <c r="U14" s="38"/>
      <c r="V14" s="38"/>
      <c r="W14" s="35">
        <f>L14+O14+R14</f>
        <v>697</v>
      </c>
      <c r="X14" s="39"/>
      <c r="Y14" s="36">
        <f>ROUND(SUM(M14,P14,S14)/3,3)</f>
        <v>66.381</v>
      </c>
      <c r="Z14" s="40" t="s">
        <v>114</v>
      </c>
    </row>
    <row r="15" spans="1:27" s="19" customFormat="1" ht="48" customHeight="1">
      <c r="A15" s="32">
        <v>4</v>
      </c>
      <c r="B15" s="33"/>
      <c r="C15" s="34"/>
      <c r="D15" s="83" t="s">
        <v>66</v>
      </c>
      <c r="E15" s="84" t="s">
        <v>67</v>
      </c>
      <c r="F15" s="85" t="s">
        <v>29</v>
      </c>
      <c r="G15" s="86" t="s">
        <v>68</v>
      </c>
      <c r="H15" s="84" t="s">
        <v>69</v>
      </c>
      <c r="I15" s="85" t="s">
        <v>54</v>
      </c>
      <c r="J15" s="85" t="s">
        <v>46</v>
      </c>
      <c r="K15" s="87" t="s">
        <v>32</v>
      </c>
      <c r="L15" s="35">
        <v>231</v>
      </c>
      <c r="M15" s="36">
        <f>L15/3.5-IF($U15=1,0.5,IF($U15=2,1.5,0))</f>
        <v>66</v>
      </c>
      <c r="N15" s="37">
        <f>RANK(M15,M$11:M$15,0)</f>
        <v>5</v>
      </c>
      <c r="O15" s="35">
        <v>224.5</v>
      </c>
      <c r="P15" s="36">
        <f>O15/3.5-IF($U15=1,0.5,IF($U15=2,1.5,0))</f>
        <v>64.142857142857139</v>
      </c>
      <c r="Q15" s="37">
        <f>RANK(P15,P$11:P$15,0)</f>
        <v>5</v>
      </c>
      <c r="R15" s="35">
        <v>232</v>
      </c>
      <c r="S15" s="36">
        <f>R15/3.5-IF($U15=1,0.5,IF($U15=2,1.5,0))</f>
        <v>66.285714285714292</v>
      </c>
      <c r="T15" s="37">
        <f>RANK(S15,S$11:S$15,0)</f>
        <v>4</v>
      </c>
      <c r="U15" s="38"/>
      <c r="V15" s="38"/>
      <c r="W15" s="35">
        <f>L15+O15+R15</f>
        <v>687.5</v>
      </c>
      <c r="X15" s="39"/>
      <c r="Y15" s="36">
        <f>ROUND(SUM(M15,P15,S15)/3,3)</f>
        <v>65.475999999999999</v>
      </c>
      <c r="Z15" s="40" t="s">
        <v>114</v>
      </c>
    </row>
    <row r="16" spans="1:27" ht="20.25" customHeight="1"/>
    <row r="17" spans="4:11" s="20" customFormat="1" ht="28.5" customHeight="1">
      <c r="D17" s="20" t="s">
        <v>104</v>
      </c>
      <c r="K17" s="20" t="s">
        <v>171</v>
      </c>
    </row>
    <row r="18" spans="4:11" s="20" customFormat="1" ht="18.75" customHeight="1"/>
    <row r="19" spans="4:11" s="20" customFormat="1" ht="27" customHeight="1">
      <c r="D19" s="20" t="s">
        <v>12</v>
      </c>
      <c r="K19" s="20" t="s">
        <v>172</v>
      </c>
    </row>
  </sheetData>
  <protectedRanges>
    <protectedRange sqref="K16" name="Диапазон1_3_1_1_3_11_1_1_3_1_1_2_1_3_2_3_5_1"/>
  </protectedRanges>
  <sortState ref="A11:AA15">
    <sortCondition descending="1" ref="Y11:Y15"/>
  </sortState>
  <mergeCells count="25">
    <mergeCell ref="A1:Z1"/>
    <mergeCell ref="A2:Z2"/>
    <mergeCell ref="A3:Z3"/>
    <mergeCell ref="A4:Z4"/>
    <mergeCell ref="Y9:Y10"/>
    <mergeCell ref="Z9:Z10"/>
    <mergeCell ref="O9:Q9"/>
    <mergeCell ref="R9:T9"/>
    <mergeCell ref="A5:Z5"/>
    <mergeCell ref="U9:U10"/>
    <mergeCell ref="V9:V10"/>
    <mergeCell ref="W9:W10"/>
    <mergeCell ref="X9:X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2"/>
  <sheetViews>
    <sheetView view="pageBreakPreview" zoomScale="75" zoomScaleNormal="100" zoomScaleSheetLayoutView="75" workbookViewId="0">
      <selection activeCell="D13" sqref="D13"/>
    </sheetView>
  </sheetViews>
  <sheetFormatPr defaultRowHeight="12.75"/>
  <cols>
    <col min="1" max="1" width="6.85546875" customWidth="1"/>
    <col min="2" max="2" width="4.7109375" hidden="1" customWidth="1"/>
    <col min="3" max="3" width="7.28515625" hidden="1" customWidth="1"/>
    <col min="4" max="4" width="21.140625" customWidth="1"/>
    <col min="5" max="5" width="8.5703125" customWidth="1"/>
    <col min="6" max="6" width="6.42578125" customWidth="1"/>
    <col min="7" max="7" width="31.7109375" customWidth="1"/>
    <col min="8" max="8" width="8.7109375" customWidth="1"/>
    <col min="9" max="9" width="15" customWidth="1"/>
    <col min="10" max="10" width="12.7109375" hidden="1" customWidth="1"/>
    <col min="11" max="11" width="23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111" customHeight="1">
      <c r="A1" s="151" t="s">
        <v>259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9" t="s">
        <v>155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s="21" customFormat="1" ht="15.95" customHeight="1">
      <c r="A4" s="160" t="s">
        <v>241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s="21" customFormat="1" ht="19.149999999999999" customHeight="1">
      <c r="A5" s="158" t="s">
        <v>444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7" s="21" customFormat="1" ht="15" customHeight="1">
      <c r="A6" s="2" t="s">
        <v>170</v>
      </c>
      <c r="B6" s="24"/>
      <c r="C6" s="24"/>
      <c r="D6" s="24"/>
      <c r="E6" s="25"/>
      <c r="F6" s="25"/>
      <c r="G6" s="25"/>
      <c r="H6" s="25"/>
      <c r="I6" s="25"/>
      <c r="J6" s="26"/>
      <c r="K6" s="26"/>
      <c r="L6" s="24"/>
      <c r="M6" s="27"/>
      <c r="Z6" s="132" t="s">
        <v>412</v>
      </c>
    </row>
    <row r="7" spans="1:27" s="21" customFormat="1" ht="20.100000000000001" customHeight="1">
      <c r="A7" s="150" t="s">
        <v>116</v>
      </c>
      <c r="B7" s="149" t="s">
        <v>2</v>
      </c>
      <c r="C7" s="149" t="s">
        <v>13</v>
      </c>
      <c r="D7" s="148" t="s">
        <v>117</v>
      </c>
      <c r="E7" s="148" t="s">
        <v>4</v>
      </c>
      <c r="F7" s="150" t="s">
        <v>5</v>
      </c>
      <c r="G7" s="148" t="s">
        <v>118</v>
      </c>
      <c r="H7" s="148" t="s">
        <v>4</v>
      </c>
      <c r="I7" s="148" t="s">
        <v>7</v>
      </c>
      <c r="J7" s="97"/>
      <c r="K7" s="148" t="s">
        <v>9</v>
      </c>
      <c r="L7" s="148" t="s">
        <v>174</v>
      </c>
      <c r="M7" s="148"/>
      <c r="N7" s="148"/>
      <c r="O7" s="156" t="s">
        <v>133</v>
      </c>
      <c r="P7" s="156"/>
      <c r="Q7" s="156"/>
      <c r="R7" s="156" t="s">
        <v>173</v>
      </c>
      <c r="S7" s="156"/>
      <c r="T7" s="156"/>
      <c r="U7" s="149" t="s">
        <v>120</v>
      </c>
      <c r="V7" s="149" t="s">
        <v>121</v>
      </c>
      <c r="W7" s="149" t="s">
        <v>134</v>
      </c>
      <c r="X7" s="150" t="s">
        <v>135</v>
      </c>
      <c r="Y7" s="149" t="s">
        <v>123</v>
      </c>
      <c r="Z7" s="155" t="s">
        <v>124</v>
      </c>
    </row>
    <row r="8" spans="1:27" s="21" customFormat="1" ht="39.950000000000003" customHeight="1">
      <c r="A8" s="150"/>
      <c r="B8" s="149"/>
      <c r="C8" s="149"/>
      <c r="D8" s="148"/>
      <c r="E8" s="148"/>
      <c r="F8" s="150"/>
      <c r="G8" s="148"/>
      <c r="H8" s="148"/>
      <c r="I8" s="148"/>
      <c r="J8" s="97"/>
      <c r="K8" s="148"/>
      <c r="L8" s="30" t="s">
        <v>127</v>
      </c>
      <c r="M8" s="31" t="s">
        <v>128</v>
      </c>
      <c r="N8" s="30" t="s">
        <v>116</v>
      </c>
      <c r="O8" s="30" t="s">
        <v>127</v>
      </c>
      <c r="P8" s="31" t="s">
        <v>128</v>
      </c>
      <c r="Q8" s="30" t="s">
        <v>116</v>
      </c>
      <c r="R8" s="30" t="s">
        <v>127</v>
      </c>
      <c r="S8" s="31" t="s">
        <v>128</v>
      </c>
      <c r="T8" s="30" t="s">
        <v>116</v>
      </c>
      <c r="U8" s="149"/>
      <c r="V8" s="149"/>
      <c r="W8" s="149"/>
      <c r="X8" s="150"/>
      <c r="Y8" s="149"/>
      <c r="Z8" s="155"/>
    </row>
    <row r="9" spans="1:27" s="21" customFormat="1" ht="30.75" customHeight="1">
      <c r="A9" s="161" t="s">
        <v>239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7" s="21" customFormat="1" ht="54" customHeight="1">
      <c r="A10" s="32">
        <v>1</v>
      </c>
      <c r="B10" s="33"/>
      <c r="C10" s="109"/>
      <c r="D10" s="83" t="s">
        <v>429</v>
      </c>
      <c r="E10" s="84" t="s">
        <v>430</v>
      </c>
      <c r="F10" s="85" t="s">
        <v>29</v>
      </c>
      <c r="G10" s="86" t="s">
        <v>431</v>
      </c>
      <c r="H10" s="84" t="s">
        <v>432</v>
      </c>
      <c r="I10" s="85" t="s">
        <v>217</v>
      </c>
      <c r="J10" s="85"/>
      <c r="K10" s="87" t="s">
        <v>32</v>
      </c>
      <c r="L10" s="35">
        <v>187</v>
      </c>
      <c r="M10" s="36">
        <f>L10/2.7-IF($U10=1,0.5,IF($U10=2,1.5,0))</f>
        <v>69.259259259259252</v>
      </c>
      <c r="N10" s="37">
        <f>RANK(M10,M$10:M$13,0)</f>
        <v>2</v>
      </c>
      <c r="O10" s="35">
        <v>189</v>
      </c>
      <c r="P10" s="36">
        <f>O10/2.7-IF($U10=1,0.5,IF($U10=2,1.5,0))</f>
        <v>70</v>
      </c>
      <c r="Q10" s="37">
        <f>RANK(P10,P$10:P$13,0)</f>
        <v>1</v>
      </c>
      <c r="R10" s="35">
        <v>179</v>
      </c>
      <c r="S10" s="36">
        <f>R10/2.7-IF($U10=1,0.5,IF($U10=2,1.5,0))</f>
        <v>66.296296296296291</v>
      </c>
      <c r="T10" s="37">
        <f>RANK(S10,S$10:S$13,0)</f>
        <v>4</v>
      </c>
      <c r="U10" s="38"/>
      <c r="V10" s="38"/>
      <c r="W10" s="35">
        <f>L10+O10+R10</f>
        <v>555</v>
      </c>
      <c r="X10" s="39"/>
      <c r="Y10" s="36">
        <f>ROUND(SUM(M10,P10,S10)/3,3)</f>
        <v>68.519000000000005</v>
      </c>
      <c r="Z10" s="40" t="s">
        <v>114</v>
      </c>
    </row>
    <row r="11" spans="1:27" s="21" customFormat="1" ht="54" customHeight="1">
      <c r="A11" s="32">
        <v>2</v>
      </c>
      <c r="B11" s="33"/>
      <c r="C11" s="109"/>
      <c r="D11" s="83" t="s">
        <v>368</v>
      </c>
      <c r="E11" s="84" t="s">
        <v>369</v>
      </c>
      <c r="F11" s="85" t="s">
        <v>24</v>
      </c>
      <c r="G11" s="86" t="s">
        <v>370</v>
      </c>
      <c r="H11" s="84" t="s">
        <v>371</v>
      </c>
      <c r="I11" s="85" t="s">
        <v>372</v>
      </c>
      <c r="J11" s="85" t="s">
        <v>45</v>
      </c>
      <c r="K11" s="87" t="s">
        <v>291</v>
      </c>
      <c r="L11" s="35">
        <v>188.5</v>
      </c>
      <c r="M11" s="36">
        <f>L11/2.7-IF($U11=1,0.5,IF($U11=2,1.5,0))</f>
        <v>69.31481481481481</v>
      </c>
      <c r="N11" s="37">
        <f>RANK(M11,M$10:M$13,0)</f>
        <v>1</v>
      </c>
      <c r="O11" s="35">
        <v>186.5</v>
      </c>
      <c r="P11" s="36">
        <f>O11/2.7-IF($U11=1,0.5,IF($U11=2,1.5,0))</f>
        <v>68.574074074074076</v>
      </c>
      <c r="Q11" s="37">
        <f>RANK(P11,P$10:P$13,0)</f>
        <v>2</v>
      </c>
      <c r="R11" s="35">
        <v>184</v>
      </c>
      <c r="S11" s="36">
        <f>R11/2.7-IF($U11=1,0.5,IF($U11=2,1.5,0))</f>
        <v>67.648148148148138</v>
      </c>
      <c r="T11" s="37">
        <f>RANK(S11,S$10:S$13,0)</f>
        <v>3</v>
      </c>
      <c r="U11" s="38">
        <v>1</v>
      </c>
      <c r="V11" s="38"/>
      <c r="W11" s="35">
        <f>L11+O11+R11</f>
        <v>559</v>
      </c>
      <c r="X11" s="39"/>
      <c r="Y11" s="36">
        <f>ROUND(SUM(M11,P11,S11)/3,3)</f>
        <v>68.512</v>
      </c>
      <c r="Z11" s="40" t="s">
        <v>114</v>
      </c>
    </row>
    <row r="12" spans="1:27" s="21" customFormat="1" ht="54" customHeight="1">
      <c r="A12" s="32">
        <v>3</v>
      </c>
      <c r="B12" s="33"/>
      <c r="C12" s="109"/>
      <c r="D12" s="83" t="s">
        <v>206</v>
      </c>
      <c r="E12" s="84" t="s">
        <v>207</v>
      </c>
      <c r="F12" s="85" t="s">
        <v>29</v>
      </c>
      <c r="G12" s="86" t="s">
        <v>367</v>
      </c>
      <c r="H12" s="84" t="s">
        <v>208</v>
      </c>
      <c r="I12" s="85" t="s">
        <v>209</v>
      </c>
      <c r="J12" s="85" t="s">
        <v>46</v>
      </c>
      <c r="K12" s="144" t="s">
        <v>263</v>
      </c>
      <c r="L12" s="35">
        <v>182</v>
      </c>
      <c r="M12" s="36">
        <f>L12/2.7-IF($U12=1,0.5,IF($U12=2,1.5,0))</f>
        <v>67.407407407407405</v>
      </c>
      <c r="N12" s="37">
        <f>RANK(M12,M$10:M$13,0)</f>
        <v>3</v>
      </c>
      <c r="O12" s="35">
        <v>180</v>
      </c>
      <c r="P12" s="36">
        <f>O12/2.7-IF($U12=1,0.5,IF($U12=2,1.5,0))</f>
        <v>66.666666666666657</v>
      </c>
      <c r="Q12" s="37">
        <f>RANK(P12,P$10:P$13,0)</f>
        <v>3</v>
      </c>
      <c r="R12" s="35">
        <v>185.5</v>
      </c>
      <c r="S12" s="36">
        <f>R12/2.7-IF($U12=1,0.5,IF($U12=2,1.5,0))</f>
        <v>68.703703703703695</v>
      </c>
      <c r="T12" s="37">
        <f>RANK(S12,S$10:S$13,0)</f>
        <v>1</v>
      </c>
      <c r="U12" s="38"/>
      <c r="V12" s="38"/>
      <c r="W12" s="35">
        <f>L12+O12+R12</f>
        <v>547.5</v>
      </c>
      <c r="X12" s="39"/>
      <c r="Y12" s="36">
        <f>ROUND(SUM(M12,P12,S12)/3,3)</f>
        <v>67.593000000000004</v>
      </c>
      <c r="Z12" s="40" t="s">
        <v>114</v>
      </c>
    </row>
    <row r="13" spans="1:27" s="21" customFormat="1" ht="54" customHeight="1">
      <c r="A13" s="32">
        <v>4</v>
      </c>
      <c r="B13" s="33"/>
      <c r="C13" s="109"/>
      <c r="D13" s="100" t="s">
        <v>47</v>
      </c>
      <c r="E13" s="101" t="s">
        <v>48</v>
      </c>
      <c r="F13" s="102" t="s">
        <v>26</v>
      </c>
      <c r="G13" s="16" t="s">
        <v>215</v>
      </c>
      <c r="H13" s="96" t="s">
        <v>216</v>
      </c>
      <c r="I13" s="17" t="s">
        <v>217</v>
      </c>
      <c r="J13" s="17" t="s">
        <v>46</v>
      </c>
      <c r="K13" s="18" t="s">
        <v>32</v>
      </c>
      <c r="L13" s="35">
        <v>178</v>
      </c>
      <c r="M13" s="36">
        <f>L13/2.7-IF($U13=1,0.5,IF($U13=2,1.5,0))</f>
        <v>65.925925925925924</v>
      </c>
      <c r="N13" s="37">
        <f>RANK(M13,M$10:M$13,0)</f>
        <v>4</v>
      </c>
      <c r="O13" s="35">
        <v>173.5</v>
      </c>
      <c r="P13" s="36">
        <f>O13/2.7-IF($U13=1,0.5,IF($U13=2,1.5,0))</f>
        <v>64.259259259259252</v>
      </c>
      <c r="Q13" s="37">
        <f>RANK(P13,P$10:P$13,0)</f>
        <v>4</v>
      </c>
      <c r="R13" s="35">
        <v>183.5</v>
      </c>
      <c r="S13" s="36">
        <f>R13/2.7-IF($U13=1,0.5,IF($U13=2,1.5,0))</f>
        <v>67.962962962962962</v>
      </c>
      <c r="T13" s="37">
        <f>RANK(S13,S$10:S$13,0)</f>
        <v>2</v>
      </c>
      <c r="U13" s="38"/>
      <c r="V13" s="38"/>
      <c r="W13" s="35">
        <f>L13+O13+R13</f>
        <v>535</v>
      </c>
      <c r="X13" s="39"/>
      <c r="Y13" s="36">
        <f>ROUND(SUM(M13,P13,S13)/3,3)</f>
        <v>66.049000000000007</v>
      </c>
      <c r="Z13" s="40" t="s">
        <v>114</v>
      </c>
    </row>
    <row r="14" spans="1:27" s="98" customFormat="1" ht="36" customHeight="1">
      <c r="A14" s="161" t="s">
        <v>237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7" s="21" customFormat="1" ht="54" customHeight="1">
      <c r="A15" s="32">
        <v>1</v>
      </c>
      <c r="B15" s="33"/>
      <c r="C15" s="109"/>
      <c r="D15" s="83" t="s">
        <v>92</v>
      </c>
      <c r="E15" s="84" t="s">
        <v>93</v>
      </c>
      <c r="F15" s="85" t="s">
        <v>24</v>
      </c>
      <c r="G15" s="86" t="s">
        <v>62</v>
      </c>
      <c r="H15" s="84" t="s">
        <v>63</v>
      </c>
      <c r="I15" s="85" t="s">
        <v>64</v>
      </c>
      <c r="J15" s="85" t="s">
        <v>70</v>
      </c>
      <c r="K15" s="87" t="s">
        <v>37</v>
      </c>
      <c r="L15" s="35">
        <v>185</v>
      </c>
      <c r="M15" s="36">
        <f>L15/2.7-IF($U15=1,0.5,IF($U15=2,1.5,0))</f>
        <v>68.518518518518519</v>
      </c>
      <c r="N15" s="37">
        <f>RANK(M15,M$15:M$18,0)</f>
        <v>1</v>
      </c>
      <c r="O15" s="35">
        <v>180</v>
      </c>
      <c r="P15" s="36">
        <f>O15/2.7-IF($U15=1,0.5,IF($U15=2,1.5,0))</f>
        <v>66.666666666666657</v>
      </c>
      <c r="Q15" s="37">
        <f>RANK(P15,P$15:P$18,0)</f>
        <v>1</v>
      </c>
      <c r="R15" s="35">
        <v>179</v>
      </c>
      <c r="S15" s="36">
        <f>R15/2.7-IF($U15=1,0.5,IF($U15=2,1.5,0))</f>
        <v>66.296296296296291</v>
      </c>
      <c r="T15" s="37">
        <f>RANK(S15,S$15:S$18,0)</f>
        <v>1</v>
      </c>
      <c r="U15" s="38"/>
      <c r="V15" s="38"/>
      <c r="W15" s="35">
        <f>L15+O15+R15</f>
        <v>544</v>
      </c>
      <c r="X15" s="39"/>
      <c r="Y15" s="36">
        <f>ROUND(SUM(M15,P15,S15)/3,3)</f>
        <v>67.16</v>
      </c>
      <c r="Z15" s="40" t="s">
        <v>114</v>
      </c>
    </row>
    <row r="16" spans="1:27" s="21" customFormat="1" ht="54" customHeight="1">
      <c r="A16" s="32">
        <v>2</v>
      </c>
      <c r="B16" s="33"/>
      <c r="C16" s="109"/>
      <c r="D16" s="83" t="s">
        <v>334</v>
      </c>
      <c r="E16" s="84" t="s">
        <v>335</v>
      </c>
      <c r="F16" s="85" t="s">
        <v>24</v>
      </c>
      <c r="G16" s="16" t="s">
        <v>210</v>
      </c>
      <c r="H16" s="96" t="s">
        <v>105</v>
      </c>
      <c r="I16" s="17" t="s">
        <v>33</v>
      </c>
      <c r="J16" s="17" t="s">
        <v>70</v>
      </c>
      <c r="K16" s="18" t="s">
        <v>37</v>
      </c>
      <c r="L16" s="35">
        <v>162</v>
      </c>
      <c r="M16" s="36">
        <f>L16/2.7-IF($U16=1,0.5,IF($U16=2,1.5,0))</f>
        <v>59.999999999999993</v>
      </c>
      <c r="N16" s="37">
        <f>RANK(M16,M$15:M$18,0)</f>
        <v>4</v>
      </c>
      <c r="O16" s="35">
        <v>168</v>
      </c>
      <c r="P16" s="36">
        <f>O16/2.7-IF($U16=1,0.5,IF($U16=2,1.5,0))</f>
        <v>62.222222222222221</v>
      </c>
      <c r="Q16" s="37">
        <f>RANK(P16,P$15:P$18,0)</f>
        <v>2</v>
      </c>
      <c r="R16" s="35">
        <v>167.5</v>
      </c>
      <c r="S16" s="36">
        <f>R16/2.7-IF($U16=1,0.5,IF($U16=2,1.5,0))</f>
        <v>62.037037037037031</v>
      </c>
      <c r="T16" s="37">
        <f>RANK(S16,S$15:S$18,0)</f>
        <v>2</v>
      </c>
      <c r="U16" s="38"/>
      <c r="V16" s="38"/>
      <c r="W16" s="35">
        <f>L16+O16+R16</f>
        <v>497.5</v>
      </c>
      <c r="X16" s="39"/>
      <c r="Y16" s="36">
        <f>ROUND(SUM(M16,P16,S16)/3,3)</f>
        <v>61.42</v>
      </c>
      <c r="Z16" s="40" t="s">
        <v>114</v>
      </c>
    </row>
    <row r="17" spans="1:26" s="21" customFormat="1" ht="50.25" customHeight="1">
      <c r="A17" s="32">
        <v>3</v>
      </c>
      <c r="B17" s="33"/>
      <c r="C17" s="109"/>
      <c r="D17" s="83" t="s">
        <v>211</v>
      </c>
      <c r="E17" s="84" t="s">
        <v>212</v>
      </c>
      <c r="F17" s="85">
        <v>3</v>
      </c>
      <c r="G17" s="86" t="s">
        <v>213</v>
      </c>
      <c r="H17" s="84" t="s">
        <v>214</v>
      </c>
      <c r="I17" s="85" t="s">
        <v>406</v>
      </c>
      <c r="J17" s="85" t="s">
        <v>25</v>
      </c>
      <c r="K17" s="87" t="s">
        <v>28</v>
      </c>
      <c r="L17" s="35">
        <v>169.5</v>
      </c>
      <c r="M17" s="36">
        <f>L17/2.7-IF($U17=1,0.5,IF($U17=2,1.5,0))</f>
        <v>62.777777777777771</v>
      </c>
      <c r="N17" s="37">
        <f>RANK(M17,M$15:M$18,0)</f>
        <v>2</v>
      </c>
      <c r="O17" s="35">
        <v>162</v>
      </c>
      <c r="P17" s="36">
        <f>O17/2.7-IF($U17=1,0.5,IF($U17=2,1.5,0))</f>
        <v>59.999999999999993</v>
      </c>
      <c r="Q17" s="37">
        <f>RANK(P17,P$15:P$18,0)</f>
        <v>4</v>
      </c>
      <c r="R17" s="35">
        <v>165</v>
      </c>
      <c r="S17" s="36">
        <f>R17/2.7-IF($U17=1,0.5,IF($U17=2,1.5,0))</f>
        <v>61.111111111111107</v>
      </c>
      <c r="T17" s="37">
        <f>RANK(S17,S$15:S$18,0)</f>
        <v>4</v>
      </c>
      <c r="U17" s="38"/>
      <c r="V17" s="38"/>
      <c r="W17" s="35">
        <f>L17+O17+R17</f>
        <v>496.5</v>
      </c>
      <c r="X17" s="39"/>
      <c r="Y17" s="36">
        <f>ROUND(SUM(M17,P17,S17)/3,3)</f>
        <v>61.295999999999999</v>
      </c>
      <c r="Z17" s="40" t="s">
        <v>114</v>
      </c>
    </row>
    <row r="18" spans="1:26" s="21" customFormat="1" ht="50.25" customHeight="1">
      <c r="A18" s="32">
        <v>4</v>
      </c>
      <c r="B18" s="33"/>
      <c r="C18" s="109"/>
      <c r="D18" s="82" t="s">
        <v>143</v>
      </c>
      <c r="E18" s="101" t="s">
        <v>43</v>
      </c>
      <c r="F18" s="79" t="s">
        <v>24</v>
      </c>
      <c r="G18" s="80" t="s">
        <v>94</v>
      </c>
      <c r="H18" s="78" t="s">
        <v>95</v>
      </c>
      <c r="I18" s="79" t="s">
        <v>96</v>
      </c>
      <c r="J18" s="79" t="s">
        <v>70</v>
      </c>
      <c r="K18" s="81" t="s">
        <v>37</v>
      </c>
      <c r="L18" s="35">
        <v>163.5</v>
      </c>
      <c r="M18" s="36">
        <f>L18/2.7-IF($U18=1,0.5,IF($U18=2,1.5,0))</f>
        <v>60.55555555555555</v>
      </c>
      <c r="N18" s="37">
        <f>RANK(M18,M$15:M$18,0)</f>
        <v>3</v>
      </c>
      <c r="O18" s="35">
        <v>167</v>
      </c>
      <c r="P18" s="36">
        <f>O18/2.7-IF($U18=1,0.5,IF($U18=2,1.5,0))</f>
        <v>61.851851851851848</v>
      </c>
      <c r="Q18" s="37">
        <f>RANK(P18,P$15:P$18,0)</f>
        <v>3</v>
      </c>
      <c r="R18" s="35">
        <v>165.5</v>
      </c>
      <c r="S18" s="36">
        <f>R18/2.7-IF($U18=1,0.5,IF($U18=2,1.5,0))</f>
        <v>61.296296296296291</v>
      </c>
      <c r="T18" s="37">
        <f>RANK(S18,S$15:S$18,0)</f>
        <v>3</v>
      </c>
      <c r="U18" s="38"/>
      <c r="V18" s="38"/>
      <c r="W18" s="35">
        <f>L18+O18+R18</f>
        <v>496</v>
      </c>
      <c r="X18" s="39"/>
      <c r="Y18" s="36">
        <f>ROUND(SUM(M18,P18,S18)/3,3)</f>
        <v>61.234999999999999</v>
      </c>
      <c r="Z18" s="40" t="s">
        <v>114</v>
      </c>
    </row>
    <row r="19" spans="1:26" ht="18.75" customHeight="1"/>
    <row r="20" spans="1:26" s="20" customFormat="1" ht="28.5" customHeight="1">
      <c r="D20" s="20" t="s">
        <v>104</v>
      </c>
      <c r="K20" s="20" t="s">
        <v>171</v>
      </c>
    </row>
    <row r="21" spans="1:26" s="20" customFormat="1" ht="10.5" customHeight="1"/>
    <row r="22" spans="1:26" s="20" customFormat="1" ht="27" customHeight="1">
      <c r="D22" s="20" t="s">
        <v>12</v>
      </c>
      <c r="K22" s="20" t="s">
        <v>172</v>
      </c>
    </row>
  </sheetData>
  <protectedRanges>
    <protectedRange sqref="K9" name="Диапазон1_3_1_1_3_11_1_1_3_1_1_2_1_3_2_3_4_2_1"/>
    <protectedRange sqref="K17" name="Диапазон1_3_1_1_3_11_1_1_3_1_1_2_1_3_2_3_4_4_1_1"/>
  </protectedRanges>
  <sortState ref="A10:AA13">
    <sortCondition descending="1" ref="Y10:Y13"/>
  </sortState>
  <mergeCells count="26">
    <mergeCell ref="H7:H8"/>
    <mergeCell ref="I7:I8"/>
    <mergeCell ref="K7:K8"/>
    <mergeCell ref="L7:N7"/>
    <mergeCell ref="A7:A8"/>
    <mergeCell ref="A1:Z1"/>
    <mergeCell ref="A2:Z2"/>
    <mergeCell ref="A3:Z3"/>
    <mergeCell ref="A4:Z4"/>
    <mergeCell ref="A5:Z5"/>
    <mergeCell ref="D7:D8"/>
    <mergeCell ref="C7:C8"/>
    <mergeCell ref="B7:B8"/>
    <mergeCell ref="A14:Z14"/>
    <mergeCell ref="Z7:Z8"/>
    <mergeCell ref="E7:E8"/>
    <mergeCell ref="Y7:Y8"/>
    <mergeCell ref="A9:Z9"/>
    <mergeCell ref="O7:Q7"/>
    <mergeCell ref="R7:T7"/>
    <mergeCell ref="U7:U8"/>
    <mergeCell ref="V7:V8"/>
    <mergeCell ref="W7:W8"/>
    <mergeCell ref="X7:X8"/>
    <mergeCell ref="F7:F8"/>
    <mergeCell ref="G7:G8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4"/>
  <sheetViews>
    <sheetView view="pageBreakPreview" zoomScale="75" zoomScaleNormal="100" zoomScaleSheetLayoutView="75" workbookViewId="0">
      <selection activeCell="P11" sqref="P11"/>
    </sheetView>
  </sheetViews>
  <sheetFormatPr defaultRowHeight="12.75"/>
  <cols>
    <col min="1" max="1" width="6.140625" customWidth="1"/>
    <col min="2" max="2" width="1.140625" hidden="1" customWidth="1"/>
    <col min="3" max="3" width="9.7109375" customWidth="1"/>
    <col min="4" max="4" width="18.7109375" customWidth="1"/>
    <col min="5" max="5" width="8.5703125" customWidth="1"/>
    <col min="6" max="6" width="6.4257812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93" customHeight="1">
      <c r="A1" s="179" t="s">
        <v>443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7" s="21" customFormat="1" ht="18" customHeight="1">
      <c r="A2" s="152" t="s">
        <v>136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9" t="s">
        <v>155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s="21" customFormat="1" ht="36.75" customHeight="1">
      <c r="A4" s="160" t="s">
        <v>153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s="21" customFormat="1" ht="19.149999999999999" customHeight="1">
      <c r="A5" s="158" t="s">
        <v>444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7" s="21" customFormat="1" ht="12.75" customHeight="1"/>
    <row r="7" spans="1:27" s="21" customFormat="1" ht="24" customHeight="1">
      <c r="A7" s="2" t="s">
        <v>170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132" t="s">
        <v>412</v>
      </c>
    </row>
    <row r="8" spans="1:27" s="21" customFormat="1" ht="20.100000000000001" customHeight="1">
      <c r="A8" s="150" t="s">
        <v>116</v>
      </c>
      <c r="B8" s="149" t="s">
        <v>2</v>
      </c>
      <c r="C8" s="149" t="s">
        <v>150</v>
      </c>
      <c r="D8" s="148" t="s">
        <v>117</v>
      </c>
      <c r="E8" s="148" t="s">
        <v>4</v>
      </c>
      <c r="F8" s="150" t="s">
        <v>5</v>
      </c>
      <c r="G8" s="148" t="s">
        <v>118</v>
      </c>
      <c r="H8" s="148" t="s">
        <v>4</v>
      </c>
      <c r="I8" s="148" t="s">
        <v>7</v>
      </c>
      <c r="J8" s="29"/>
      <c r="K8" s="148" t="s">
        <v>9</v>
      </c>
      <c r="L8" s="148" t="s">
        <v>174</v>
      </c>
      <c r="M8" s="148"/>
      <c r="N8" s="148"/>
      <c r="O8" s="156" t="s">
        <v>133</v>
      </c>
      <c r="P8" s="156"/>
      <c r="Q8" s="156"/>
      <c r="R8" s="156" t="s">
        <v>173</v>
      </c>
      <c r="S8" s="156"/>
      <c r="T8" s="156"/>
      <c r="U8" s="149" t="s">
        <v>120</v>
      </c>
      <c r="V8" s="149" t="s">
        <v>121</v>
      </c>
      <c r="W8" s="149" t="s">
        <v>134</v>
      </c>
      <c r="X8" s="150" t="s">
        <v>135</v>
      </c>
      <c r="Y8" s="149" t="s">
        <v>123</v>
      </c>
      <c r="Z8" s="155" t="s">
        <v>124</v>
      </c>
    </row>
    <row r="9" spans="1:27" s="21" customFormat="1" ht="39.950000000000003" customHeight="1">
      <c r="A9" s="150"/>
      <c r="B9" s="149"/>
      <c r="C9" s="149"/>
      <c r="D9" s="148"/>
      <c r="E9" s="148"/>
      <c r="F9" s="150"/>
      <c r="G9" s="148"/>
      <c r="H9" s="148"/>
      <c r="I9" s="148"/>
      <c r="J9" s="29"/>
      <c r="K9" s="148"/>
      <c r="L9" s="30" t="s">
        <v>127</v>
      </c>
      <c r="M9" s="31" t="s">
        <v>128</v>
      </c>
      <c r="N9" s="30" t="s">
        <v>116</v>
      </c>
      <c r="O9" s="30" t="s">
        <v>127</v>
      </c>
      <c r="P9" s="31" t="s">
        <v>128</v>
      </c>
      <c r="Q9" s="30" t="s">
        <v>116</v>
      </c>
      <c r="R9" s="30" t="s">
        <v>127</v>
      </c>
      <c r="S9" s="31" t="s">
        <v>128</v>
      </c>
      <c r="T9" s="30" t="s">
        <v>116</v>
      </c>
      <c r="U9" s="149"/>
      <c r="V9" s="149"/>
      <c r="W9" s="149"/>
      <c r="X9" s="150"/>
      <c r="Y9" s="149"/>
      <c r="Z9" s="155"/>
    </row>
    <row r="10" spans="1:27" s="21" customFormat="1" ht="57" customHeight="1">
      <c r="A10" s="32" t="s">
        <v>114</v>
      </c>
      <c r="B10" s="33"/>
      <c r="C10" s="52" t="s">
        <v>353</v>
      </c>
      <c r="D10" s="82" t="s">
        <v>433</v>
      </c>
      <c r="E10" s="78" t="s">
        <v>434</v>
      </c>
      <c r="F10" s="79" t="s">
        <v>24</v>
      </c>
      <c r="G10" s="80" t="s">
        <v>435</v>
      </c>
      <c r="H10" s="78" t="s">
        <v>436</v>
      </c>
      <c r="I10" s="79" t="s">
        <v>437</v>
      </c>
      <c r="J10" s="79" t="s">
        <v>25</v>
      </c>
      <c r="K10" s="81" t="s">
        <v>438</v>
      </c>
      <c r="L10" s="35">
        <v>165.5</v>
      </c>
      <c r="M10" s="36">
        <f>L10/2.7-IF($U10=1,0.5,IF($U10=2,1.5,0))</f>
        <v>61.296296296296291</v>
      </c>
      <c r="N10" s="37"/>
      <c r="O10" s="35">
        <v>159.5</v>
      </c>
      <c r="P10" s="36">
        <f>O10/2.7-IF($U10=1,0.5,IF($U10=2,1.5,0))</f>
        <v>59.074074074074069</v>
      </c>
      <c r="Q10" s="37"/>
      <c r="R10" s="35">
        <v>168.5</v>
      </c>
      <c r="S10" s="36">
        <f>R10/2.7-IF($U10=1,0.5,IF($U10=2,1.5,0))</f>
        <v>62.407407407407405</v>
      </c>
      <c r="T10" s="37"/>
      <c r="U10" s="38"/>
      <c r="V10" s="38"/>
      <c r="W10" s="35">
        <f>L10+O10+R10</f>
        <v>493.5</v>
      </c>
      <c r="X10" s="39"/>
      <c r="Y10" s="36">
        <f>ROUND(SUM(M10,P10,S10)/3,3)</f>
        <v>60.926000000000002</v>
      </c>
      <c r="Z10" s="40" t="s">
        <v>114</v>
      </c>
    </row>
    <row r="11" spans="1:27" ht="20.25" customHeight="1">
      <c r="P11">
        <v>0</v>
      </c>
    </row>
    <row r="12" spans="1:27" s="20" customFormat="1" ht="21.75" customHeight="1">
      <c r="D12" s="20" t="s">
        <v>104</v>
      </c>
      <c r="K12" s="20" t="s">
        <v>171</v>
      </c>
    </row>
    <row r="13" spans="1:27" s="20" customFormat="1" ht="10.5" customHeight="1"/>
    <row r="14" spans="1:27" s="20" customFormat="1" ht="27" customHeight="1">
      <c r="D14" s="20" t="s">
        <v>12</v>
      </c>
      <c r="K14" s="20" t="s">
        <v>172</v>
      </c>
    </row>
  </sheetData>
  <protectedRanges>
    <protectedRange sqref="K11" name="Диапазон1_3_1_1_3_11_1_1_3_1_1_2_1_3_2_3_4_4"/>
  </protectedRanges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abSelected="1" view="pageBreakPreview" zoomScaleNormal="100" zoomScaleSheetLayoutView="100" workbookViewId="0">
      <selection activeCell="D26" sqref="D26"/>
    </sheetView>
  </sheetViews>
  <sheetFormatPr defaultRowHeight="12.75"/>
  <cols>
    <col min="1" max="1" width="23.28515625" customWidth="1"/>
    <col min="2" max="2" width="20.85546875" customWidth="1"/>
    <col min="3" max="3" width="13.140625" customWidth="1"/>
    <col min="4" max="4" width="25.85546875" customWidth="1"/>
    <col min="5" max="5" width="22.7109375" customWidth="1"/>
    <col min="6" max="6" width="20.42578125" customWidth="1"/>
  </cols>
  <sheetData>
    <row r="1" spans="1:5" s="21" customFormat="1" ht="74.25" customHeight="1">
      <c r="A1" s="185" t="s">
        <v>445</v>
      </c>
      <c r="B1" s="186"/>
      <c r="C1" s="186"/>
      <c r="D1" s="186"/>
      <c r="E1" s="186"/>
    </row>
    <row r="2" spans="1:5" s="21" customFormat="1" ht="18.75" customHeight="1">
      <c r="A2" s="187" t="s">
        <v>108</v>
      </c>
      <c r="B2" s="187"/>
      <c r="C2" s="187"/>
      <c r="D2" s="187"/>
      <c r="E2" s="187"/>
    </row>
    <row r="3" spans="1:5" ht="13.5" customHeight="1"/>
    <row r="4" spans="1:5" s="21" customFormat="1">
      <c r="A4" s="2" t="s">
        <v>170</v>
      </c>
      <c r="B4" s="65"/>
      <c r="C4" s="65"/>
      <c r="D4" s="65"/>
      <c r="E4" s="10" t="s">
        <v>257</v>
      </c>
    </row>
    <row r="5" spans="1:5" s="21" customFormat="1" ht="14.25">
      <c r="A5" s="66" t="s">
        <v>17</v>
      </c>
      <c r="B5" s="66" t="s">
        <v>18</v>
      </c>
      <c r="C5" s="66" t="s">
        <v>19</v>
      </c>
      <c r="D5" s="66" t="s">
        <v>20</v>
      </c>
      <c r="E5" s="67" t="s">
        <v>21</v>
      </c>
    </row>
    <row r="6" spans="1:5" s="21" customFormat="1" ht="34.5" customHeight="1">
      <c r="A6" s="68" t="s">
        <v>11</v>
      </c>
      <c r="B6" s="68" t="s">
        <v>242</v>
      </c>
      <c r="C6" s="68" t="s">
        <v>162</v>
      </c>
      <c r="D6" s="68" t="s">
        <v>14</v>
      </c>
      <c r="E6" s="69"/>
    </row>
    <row r="7" spans="1:5" s="21" customFormat="1" ht="37.5" customHeight="1">
      <c r="A7" s="68" t="s">
        <v>109</v>
      </c>
      <c r="B7" s="68" t="s">
        <v>243</v>
      </c>
      <c r="C7" s="68" t="s">
        <v>162</v>
      </c>
      <c r="D7" s="68" t="s">
        <v>244</v>
      </c>
      <c r="E7" s="69"/>
    </row>
    <row r="8" spans="1:5" s="21" customFormat="1" ht="37.5" customHeight="1">
      <c r="A8" s="68" t="s">
        <v>109</v>
      </c>
      <c r="B8" s="68" t="s">
        <v>439</v>
      </c>
      <c r="C8" s="68" t="s">
        <v>162</v>
      </c>
      <c r="D8" s="68" t="s">
        <v>14</v>
      </c>
      <c r="E8" s="69"/>
    </row>
    <row r="9" spans="1:5" s="21" customFormat="1" ht="37.5" customHeight="1">
      <c r="A9" s="68" t="s">
        <v>109</v>
      </c>
      <c r="B9" s="68" t="s">
        <v>440</v>
      </c>
      <c r="C9" s="68" t="s">
        <v>163</v>
      </c>
      <c r="D9" s="68" t="s">
        <v>15</v>
      </c>
      <c r="E9" s="69"/>
    </row>
    <row r="10" spans="1:5" s="21" customFormat="1" ht="37.5" customHeight="1">
      <c r="A10" s="68" t="s">
        <v>441</v>
      </c>
      <c r="B10" s="68" t="s">
        <v>442</v>
      </c>
      <c r="C10" s="68" t="s">
        <v>169</v>
      </c>
      <c r="D10" s="68" t="s">
        <v>15</v>
      </c>
      <c r="E10" s="69"/>
    </row>
    <row r="11" spans="1:5" s="21" customFormat="1" ht="37.5" customHeight="1">
      <c r="A11" s="68" t="s">
        <v>12</v>
      </c>
      <c r="B11" s="68" t="s">
        <v>23</v>
      </c>
      <c r="C11" s="68" t="s">
        <v>163</v>
      </c>
      <c r="D11" s="68" t="s">
        <v>14</v>
      </c>
      <c r="E11" s="69"/>
    </row>
    <row r="12" spans="1:5" s="21" customFormat="1" ht="37.5" customHeight="1">
      <c r="A12" s="68" t="s">
        <v>245</v>
      </c>
      <c r="B12" s="68" t="s">
        <v>246</v>
      </c>
      <c r="C12" s="68" t="s">
        <v>162</v>
      </c>
      <c r="D12" s="68" t="s">
        <v>14</v>
      </c>
      <c r="E12" s="69"/>
    </row>
    <row r="13" spans="1:5" s="21" customFormat="1" ht="37.5" customHeight="1">
      <c r="A13" s="68" t="s">
        <v>110</v>
      </c>
      <c r="B13" s="68" t="s">
        <v>137</v>
      </c>
      <c r="C13" s="68" t="s">
        <v>163</v>
      </c>
      <c r="D13" s="68" t="s">
        <v>15</v>
      </c>
      <c r="E13" s="69"/>
    </row>
    <row r="14" spans="1:5" s="21" customFormat="1" ht="37.5" customHeight="1">
      <c r="A14" s="68" t="s">
        <v>22</v>
      </c>
      <c r="B14" s="68" t="s">
        <v>243</v>
      </c>
      <c r="C14" s="68" t="s">
        <v>162</v>
      </c>
      <c r="D14" s="68" t="s">
        <v>244</v>
      </c>
      <c r="E14" s="69"/>
    </row>
    <row r="15" spans="1:5" ht="34.5" customHeight="1">
      <c r="A15" s="21"/>
      <c r="B15" s="21"/>
      <c r="C15" s="21"/>
      <c r="D15" s="21"/>
      <c r="E15" s="21"/>
    </row>
    <row r="16" spans="1:5" ht="22.5" customHeight="1">
      <c r="A16" s="21"/>
      <c r="B16" s="21"/>
      <c r="C16" s="21"/>
      <c r="D16" s="21"/>
      <c r="E16" s="21"/>
    </row>
    <row r="17" spans="1:5" s="21" customFormat="1">
      <c r="A17" s="70" t="s">
        <v>11</v>
      </c>
      <c r="D17" s="70" t="s">
        <v>247</v>
      </c>
    </row>
    <row r="18" spans="1:5" ht="14.25" customHeight="1">
      <c r="A18" s="163"/>
      <c r="B18" s="163"/>
      <c r="C18" s="163"/>
      <c r="D18" s="163"/>
      <c r="E18" s="163"/>
    </row>
    <row r="19" spans="1:5" s="21" customFormat="1" ht="74.25" customHeight="1">
      <c r="A19" s="185" t="s">
        <v>445</v>
      </c>
      <c r="B19" s="186"/>
      <c r="C19" s="186"/>
      <c r="D19" s="186"/>
      <c r="E19" s="186"/>
    </row>
    <row r="20" spans="1:5" s="21" customFormat="1" ht="18.75" customHeight="1">
      <c r="A20" s="187" t="s">
        <v>111</v>
      </c>
      <c r="B20" s="187"/>
      <c r="C20" s="187"/>
      <c r="D20" s="187"/>
      <c r="E20" s="187"/>
    </row>
    <row r="22" spans="1:5" s="21" customFormat="1">
      <c r="A22" s="2" t="s">
        <v>170</v>
      </c>
      <c r="B22" s="65"/>
      <c r="C22" s="65"/>
      <c r="D22" s="10" t="s">
        <v>257</v>
      </c>
      <c r="E22" s="10"/>
    </row>
    <row r="23" spans="1:5" ht="34.5" customHeight="1">
      <c r="A23" s="66" t="s">
        <v>17</v>
      </c>
      <c r="B23" s="66" t="s">
        <v>18</v>
      </c>
      <c r="C23" s="66" t="s">
        <v>19</v>
      </c>
      <c r="D23" s="66" t="s">
        <v>20</v>
      </c>
      <c r="E23" s="21"/>
    </row>
    <row r="24" spans="1:5" s="21" customFormat="1" ht="36.75" customHeight="1">
      <c r="A24" s="68" t="s">
        <v>11</v>
      </c>
      <c r="B24" s="68" t="s">
        <v>242</v>
      </c>
      <c r="C24" s="68" t="s">
        <v>162</v>
      </c>
      <c r="D24" s="68" t="s">
        <v>14</v>
      </c>
    </row>
    <row r="25" spans="1:5" s="21" customFormat="1" ht="36.75" customHeight="1">
      <c r="A25" s="68" t="s">
        <v>109</v>
      </c>
      <c r="B25" s="68" t="s">
        <v>243</v>
      </c>
      <c r="C25" s="68" t="s">
        <v>162</v>
      </c>
      <c r="D25" s="68" t="s">
        <v>244</v>
      </c>
    </row>
    <row r="26" spans="1:5" s="21" customFormat="1" ht="36.75" customHeight="1">
      <c r="A26" s="68" t="s">
        <v>109</v>
      </c>
      <c r="B26" s="68" t="s">
        <v>439</v>
      </c>
      <c r="C26" s="68" t="s">
        <v>162</v>
      </c>
      <c r="D26" s="68" t="s">
        <v>14</v>
      </c>
    </row>
    <row r="27" spans="1:5" s="21" customFormat="1" ht="36.75" customHeight="1">
      <c r="A27" s="68" t="s">
        <v>109</v>
      </c>
      <c r="B27" s="68" t="s">
        <v>440</v>
      </c>
      <c r="C27" s="68" t="s">
        <v>163</v>
      </c>
      <c r="D27" s="68" t="s">
        <v>15</v>
      </c>
    </row>
    <row r="28" spans="1:5" s="21" customFormat="1" ht="36.75" customHeight="1">
      <c r="A28" s="68" t="s">
        <v>12</v>
      </c>
      <c r="B28" s="68" t="s">
        <v>23</v>
      </c>
      <c r="C28" s="68" t="s">
        <v>163</v>
      </c>
      <c r="D28" s="68" t="s">
        <v>14</v>
      </c>
    </row>
    <row r="29" spans="1:5" s="21" customFormat="1" ht="36.75" customHeight="1">
      <c r="A29" s="68" t="s">
        <v>245</v>
      </c>
      <c r="B29" s="68" t="s">
        <v>246</v>
      </c>
      <c r="C29" s="68" t="s">
        <v>162</v>
      </c>
      <c r="D29" s="68" t="s">
        <v>14</v>
      </c>
    </row>
    <row r="30" spans="1:5" s="21" customFormat="1" ht="36.75" customHeight="1">
      <c r="A30" s="68" t="s">
        <v>110</v>
      </c>
      <c r="B30" s="68" t="s">
        <v>137</v>
      </c>
      <c r="C30" s="68" t="s">
        <v>163</v>
      </c>
      <c r="D30" s="68" t="s">
        <v>15</v>
      </c>
    </row>
    <row r="31" spans="1:5" s="21" customFormat="1" ht="36.75" customHeight="1">
      <c r="A31" s="68" t="s">
        <v>22</v>
      </c>
      <c r="B31" s="68" t="s">
        <v>243</v>
      </c>
      <c r="C31" s="68" t="s">
        <v>162</v>
      </c>
      <c r="D31" s="68" t="s">
        <v>244</v>
      </c>
    </row>
    <row r="32" spans="1:5" ht="22.5" customHeight="1">
      <c r="A32" s="21"/>
      <c r="B32" s="21"/>
      <c r="C32" s="21"/>
      <c r="D32" s="21"/>
      <c r="E32" s="21"/>
    </row>
    <row r="33" spans="1:5" s="21" customFormat="1">
      <c r="A33" s="70" t="s">
        <v>11</v>
      </c>
      <c r="D33" s="70" t="s">
        <v>247</v>
      </c>
    </row>
    <row r="34" spans="1:5" ht="22.5" customHeight="1">
      <c r="A34" s="21"/>
      <c r="B34" s="21"/>
      <c r="C34" s="21"/>
      <c r="D34" s="21"/>
      <c r="E34" s="21"/>
    </row>
    <row r="36" spans="1:5" ht="79.5" customHeight="1">
      <c r="A36" s="185" t="s">
        <v>445</v>
      </c>
      <c r="B36" s="186"/>
      <c r="C36" s="186"/>
      <c r="D36" s="186"/>
      <c r="E36" s="186"/>
    </row>
    <row r="37" spans="1:5" ht="22.5" customHeight="1">
      <c r="A37" s="21"/>
      <c r="B37" s="21"/>
      <c r="C37" s="21"/>
      <c r="D37" s="21"/>
      <c r="E37" s="21"/>
    </row>
    <row r="38" spans="1:5" s="21" customFormat="1" ht="18.75" customHeight="1">
      <c r="A38" s="187" t="s">
        <v>112</v>
      </c>
      <c r="B38" s="187"/>
      <c r="C38" s="187"/>
      <c r="D38" s="187"/>
      <c r="E38" s="187"/>
    </row>
    <row r="40" spans="1:5" s="21" customFormat="1">
      <c r="A40" s="2" t="s">
        <v>170</v>
      </c>
      <c r="B40" s="65"/>
      <c r="C40" s="65"/>
      <c r="D40" s="65"/>
      <c r="E40" s="10" t="s">
        <v>257</v>
      </c>
    </row>
    <row r="41" spans="1:5" ht="30" customHeight="1">
      <c r="A41" s="163"/>
      <c r="B41" s="163"/>
      <c r="C41" s="163"/>
      <c r="D41" s="163"/>
      <c r="E41" s="21"/>
    </row>
    <row r="42" spans="1:5" ht="30" customHeight="1">
      <c r="A42" s="184" t="s">
        <v>113</v>
      </c>
      <c r="B42" s="184"/>
      <c r="C42" s="71">
        <v>2</v>
      </c>
      <c r="D42" s="21"/>
      <c r="E42" s="21"/>
    </row>
    <row r="43" spans="1:5" ht="15">
      <c r="A43" s="72"/>
      <c r="B43" s="73"/>
    </row>
    <row r="44" spans="1:5" ht="15">
      <c r="A44" s="72">
        <v>1</v>
      </c>
      <c r="B44" s="73" t="s">
        <v>15</v>
      </c>
      <c r="C44" s="21"/>
      <c r="D44" s="21"/>
      <c r="E44" s="21"/>
    </row>
    <row r="45" spans="1:5" ht="15">
      <c r="A45" s="72">
        <v>2</v>
      </c>
      <c r="B45" s="73" t="s">
        <v>14</v>
      </c>
      <c r="C45" s="21"/>
      <c r="D45" s="21"/>
      <c r="E45" s="21"/>
    </row>
    <row r="52" spans="1:4" s="21" customFormat="1" ht="46.5" customHeight="1">
      <c r="A52" s="70" t="s">
        <v>11</v>
      </c>
      <c r="D52" s="70" t="s">
        <v>247</v>
      </c>
    </row>
  </sheetData>
  <mergeCells count="10">
    <mergeCell ref="A41:B41"/>
    <mergeCell ref="C41:D41"/>
    <mergeCell ref="A42:B42"/>
    <mergeCell ref="A1:E1"/>
    <mergeCell ref="A2:E2"/>
    <mergeCell ref="A19:E19"/>
    <mergeCell ref="A20:E20"/>
    <mergeCell ref="A36:E36"/>
    <mergeCell ref="A38:E38"/>
    <mergeCell ref="A18:E18"/>
  </mergeCells>
  <pageMargins left="0.7" right="0.7" top="0.75" bottom="0.75" header="0.3" footer="0.3"/>
  <pageSetup paperSize="9" scale="84" fitToHeight="0" orientation="portrait" r:id="rId1"/>
  <rowBreaks count="2" manualBreakCount="2">
    <brk id="18" max="16383" man="1"/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8"/>
  <sheetViews>
    <sheetView view="pageBreakPreview" zoomScale="85" zoomScaleNormal="100" zoomScaleSheetLayoutView="85" workbookViewId="0">
      <selection activeCell="Z7" sqref="Z7"/>
    </sheetView>
  </sheetViews>
  <sheetFormatPr defaultRowHeight="12.75"/>
  <cols>
    <col min="1" max="1" width="5.5703125" customWidth="1"/>
    <col min="2" max="2" width="9.28515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5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103.5" customHeight="1">
      <c r="A1" s="151" t="s">
        <v>259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157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21" customFormat="1" ht="25.5" customHeight="1">
      <c r="A5" s="157" t="s">
        <v>296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21" customFormat="1" ht="19.149999999999999" customHeight="1">
      <c r="A6" s="158" t="s">
        <v>337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s="92" customFormat="1" ht="24" customHeight="1">
      <c r="A7" s="89" t="s">
        <v>170</v>
      </c>
      <c r="B7" s="90"/>
      <c r="C7" s="90"/>
      <c r="D7" s="90"/>
      <c r="E7" s="25"/>
      <c r="F7" s="25"/>
      <c r="G7" s="25"/>
      <c r="H7" s="25"/>
      <c r="I7" s="25"/>
      <c r="J7" s="26"/>
      <c r="K7" s="26"/>
      <c r="L7" s="90"/>
      <c r="M7" s="91"/>
      <c r="Z7" s="132" t="s">
        <v>260</v>
      </c>
    </row>
    <row r="8" spans="1:27" s="21" customFormat="1" ht="20.100000000000001" customHeight="1">
      <c r="A8" s="150" t="s">
        <v>116</v>
      </c>
      <c r="B8" s="149" t="s">
        <v>150</v>
      </c>
      <c r="C8" s="149" t="s">
        <v>13</v>
      </c>
      <c r="D8" s="148" t="s">
        <v>117</v>
      </c>
      <c r="E8" s="148" t="s">
        <v>4</v>
      </c>
      <c r="F8" s="150" t="s">
        <v>5</v>
      </c>
      <c r="G8" s="148" t="s">
        <v>118</v>
      </c>
      <c r="H8" s="148" t="s">
        <v>4</v>
      </c>
      <c r="I8" s="148" t="s">
        <v>7</v>
      </c>
      <c r="J8" s="29"/>
      <c r="K8" s="148" t="s">
        <v>9</v>
      </c>
      <c r="L8" s="148" t="s">
        <v>174</v>
      </c>
      <c r="M8" s="148"/>
      <c r="N8" s="148"/>
      <c r="O8" s="156" t="s">
        <v>133</v>
      </c>
      <c r="P8" s="156"/>
      <c r="Q8" s="156"/>
      <c r="R8" s="156" t="s">
        <v>173</v>
      </c>
      <c r="S8" s="156"/>
      <c r="T8" s="156"/>
      <c r="U8" s="149" t="s">
        <v>120</v>
      </c>
      <c r="V8" s="149" t="s">
        <v>121</v>
      </c>
      <c r="W8" s="149" t="s">
        <v>134</v>
      </c>
      <c r="X8" s="150" t="s">
        <v>135</v>
      </c>
      <c r="Y8" s="149" t="s">
        <v>123</v>
      </c>
      <c r="Z8" s="155" t="s">
        <v>124</v>
      </c>
    </row>
    <row r="9" spans="1:27" s="21" customFormat="1" ht="39.950000000000003" customHeight="1">
      <c r="A9" s="150"/>
      <c r="B9" s="149"/>
      <c r="C9" s="149"/>
      <c r="D9" s="148"/>
      <c r="E9" s="148"/>
      <c r="F9" s="150"/>
      <c r="G9" s="148"/>
      <c r="H9" s="148"/>
      <c r="I9" s="148"/>
      <c r="J9" s="29"/>
      <c r="K9" s="148"/>
      <c r="L9" s="30" t="s">
        <v>127</v>
      </c>
      <c r="M9" s="31" t="s">
        <v>128</v>
      </c>
      <c r="N9" s="30" t="s">
        <v>116</v>
      </c>
      <c r="O9" s="30" t="s">
        <v>127</v>
      </c>
      <c r="P9" s="31" t="s">
        <v>128</v>
      </c>
      <c r="Q9" s="30" t="s">
        <v>116</v>
      </c>
      <c r="R9" s="30" t="s">
        <v>127</v>
      </c>
      <c r="S9" s="31" t="s">
        <v>128</v>
      </c>
      <c r="T9" s="30" t="s">
        <v>116</v>
      </c>
      <c r="U9" s="149"/>
      <c r="V9" s="149"/>
      <c r="W9" s="149"/>
      <c r="X9" s="150"/>
      <c r="Y9" s="149"/>
      <c r="Z9" s="155"/>
    </row>
    <row r="10" spans="1:27" s="21" customFormat="1" ht="45" customHeight="1">
      <c r="A10" s="32">
        <v>1</v>
      </c>
      <c r="B10" s="95"/>
      <c r="C10" s="34"/>
      <c r="D10" s="83" t="s">
        <v>47</v>
      </c>
      <c r="E10" s="84" t="s">
        <v>48</v>
      </c>
      <c r="F10" s="85" t="s">
        <v>26</v>
      </c>
      <c r="G10" s="86" t="s">
        <v>186</v>
      </c>
      <c r="H10" s="84" t="s">
        <v>187</v>
      </c>
      <c r="I10" s="85" t="s">
        <v>35</v>
      </c>
      <c r="J10" s="85" t="s">
        <v>46</v>
      </c>
      <c r="K10" s="87" t="s">
        <v>32</v>
      </c>
      <c r="L10" s="35">
        <v>229</v>
      </c>
      <c r="M10" s="36">
        <f>L10/3.4-IF($U10=1,2,0)</f>
        <v>67.352941176470594</v>
      </c>
      <c r="N10" s="37">
        <f>RANK(M10,M$10:M$14,0)</f>
        <v>2</v>
      </c>
      <c r="O10" s="35">
        <v>232</v>
      </c>
      <c r="P10" s="36">
        <f>O10/3.4-IF($U10=1,2,0)</f>
        <v>68.235294117647058</v>
      </c>
      <c r="Q10" s="37">
        <f>RANK(P10,P$10:P$14,0)</f>
        <v>1</v>
      </c>
      <c r="R10" s="35">
        <v>232.5</v>
      </c>
      <c r="S10" s="36">
        <f>R10/3.4-IF($U10=1,2,0)</f>
        <v>68.382352941176478</v>
      </c>
      <c r="T10" s="37">
        <f>RANK(S10,S$10:S$14,0)</f>
        <v>1</v>
      </c>
      <c r="U10" s="38"/>
      <c r="V10" s="38"/>
      <c r="W10" s="35">
        <f>L10+O10+R10</f>
        <v>693.5</v>
      </c>
      <c r="X10" s="39"/>
      <c r="Y10" s="36">
        <f>ROUND(SUM(M10,P10,S10)/3,3)</f>
        <v>67.989999999999995</v>
      </c>
      <c r="Z10" s="40" t="s">
        <v>114</v>
      </c>
    </row>
    <row r="11" spans="1:27" s="21" customFormat="1" ht="45" customHeight="1">
      <c r="A11" s="32">
        <v>2</v>
      </c>
      <c r="B11" s="94"/>
      <c r="C11" s="34"/>
      <c r="D11" s="83" t="s">
        <v>47</v>
      </c>
      <c r="E11" s="78" t="s">
        <v>48</v>
      </c>
      <c r="F11" s="79" t="s">
        <v>26</v>
      </c>
      <c r="G11" s="80" t="s">
        <v>183</v>
      </c>
      <c r="H11" s="78" t="s">
        <v>184</v>
      </c>
      <c r="I11" s="79" t="s">
        <v>185</v>
      </c>
      <c r="J11" s="79" t="s">
        <v>46</v>
      </c>
      <c r="K11" s="81" t="s">
        <v>32</v>
      </c>
      <c r="L11" s="35">
        <v>229.5</v>
      </c>
      <c r="M11" s="36">
        <f>L11/3.4-IF($U11=1,2,0)</f>
        <v>67.5</v>
      </c>
      <c r="N11" s="37">
        <f>RANK(M11,M$10:M$14,0)</f>
        <v>1</v>
      </c>
      <c r="O11" s="35">
        <v>227</v>
      </c>
      <c r="P11" s="36">
        <f>O11/3.4-IF($U11=1,2,0)</f>
        <v>66.764705882352942</v>
      </c>
      <c r="Q11" s="37">
        <f>RANK(P11,P$10:P$14,0)</f>
        <v>2</v>
      </c>
      <c r="R11" s="35">
        <v>224.5</v>
      </c>
      <c r="S11" s="36">
        <f>R11/3.4-IF($U11=1,2,0)</f>
        <v>66.029411764705884</v>
      </c>
      <c r="T11" s="37">
        <f>RANK(S11,S$10:S$14,0)</f>
        <v>2</v>
      </c>
      <c r="U11" s="38"/>
      <c r="V11" s="38"/>
      <c r="W11" s="35">
        <f>L11+O11+R11</f>
        <v>681</v>
      </c>
      <c r="X11" s="39"/>
      <c r="Y11" s="36">
        <f>ROUND(SUM(M11,P11,S11)/3,3)</f>
        <v>66.765000000000001</v>
      </c>
      <c r="Z11" s="40" t="s">
        <v>114</v>
      </c>
    </row>
    <row r="12" spans="1:27" s="21" customFormat="1" ht="45" customHeight="1">
      <c r="A12" s="32">
        <v>3</v>
      </c>
      <c r="B12" s="94"/>
      <c r="C12" s="34"/>
      <c r="D12" s="83" t="s">
        <v>47</v>
      </c>
      <c r="E12" s="78" t="s">
        <v>48</v>
      </c>
      <c r="F12" s="79" t="s">
        <v>26</v>
      </c>
      <c r="G12" s="16" t="s">
        <v>145</v>
      </c>
      <c r="H12" s="96" t="s">
        <v>144</v>
      </c>
      <c r="I12" s="74" t="s">
        <v>146</v>
      </c>
      <c r="J12" s="17" t="s">
        <v>46</v>
      </c>
      <c r="K12" s="18" t="s">
        <v>32</v>
      </c>
      <c r="L12" s="35">
        <v>227</v>
      </c>
      <c r="M12" s="36">
        <f>L12/3.4-IF($U12=1,2,0)</f>
        <v>66.764705882352942</v>
      </c>
      <c r="N12" s="37">
        <f>RANK(M12,M$10:M$14,0)</f>
        <v>3</v>
      </c>
      <c r="O12" s="35">
        <v>225.5</v>
      </c>
      <c r="P12" s="36">
        <f>O12/3.4-IF($U12=1,2,0)</f>
        <v>66.32352941176471</v>
      </c>
      <c r="Q12" s="37">
        <f>RANK(P12,P$10:P$14,0)</f>
        <v>3</v>
      </c>
      <c r="R12" s="35">
        <v>222.5</v>
      </c>
      <c r="S12" s="36">
        <f>R12/3.4-IF($U12=1,2,0)</f>
        <v>65.441176470588232</v>
      </c>
      <c r="T12" s="37">
        <f>RANK(S12,S$10:S$14,0)</f>
        <v>4</v>
      </c>
      <c r="U12" s="38"/>
      <c r="V12" s="38"/>
      <c r="W12" s="35">
        <f>L12+O12+R12</f>
        <v>675</v>
      </c>
      <c r="X12" s="39"/>
      <c r="Y12" s="36">
        <f>ROUND(SUM(M12,P12,S12)/3,3)</f>
        <v>66.176000000000002</v>
      </c>
      <c r="Z12" s="40" t="s">
        <v>114</v>
      </c>
    </row>
    <row r="13" spans="1:27" s="21" customFormat="1" ht="45" customHeight="1">
      <c r="A13" s="32">
        <v>4</v>
      </c>
      <c r="B13" s="94"/>
      <c r="C13" s="34"/>
      <c r="D13" s="82" t="s">
        <v>279</v>
      </c>
      <c r="E13" s="78" t="s">
        <v>280</v>
      </c>
      <c r="F13" s="79" t="s">
        <v>24</v>
      </c>
      <c r="G13" s="80" t="s">
        <v>281</v>
      </c>
      <c r="H13" s="78" t="s">
        <v>282</v>
      </c>
      <c r="I13" s="79" t="s">
        <v>283</v>
      </c>
      <c r="J13" s="79" t="s">
        <v>284</v>
      </c>
      <c r="K13" s="81" t="s">
        <v>285</v>
      </c>
      <c r="L13" s="35">
        <v>227</v>
      </c>
      <c r="M13" s="36">
        <f>L13/3.4-IF($U13=1,2,0)</f>
        <v>66.764705882352942</v>
      </c>
      <c r="N13" s="37">
        <f>RANK(M13,M$10:M$14,0)</f>
        <v>3</v>
      </c>
      <c r="O13" s="35">
        <v>218.5</v>
      </c>
      <c r="P13" s="36">
        <f>O13/3.4-IF($U13=1,2,0)</f>
        <v>64.264705882352942</v>
      </c>
      <c r="Q13" s="37">
        <f>RANK(P13,P$10:P$14,0)</f>
        <v>5</v>
      </c>
      <c r="R13" s="35">
        <v>224.5</v>
      </c>
      <c r="S13" s="36">
        <f>R13/3.4-IF($U13=1,2,0)</f>
        <v>66.029411764705884</v>
      </c>
      <c r="T13" s="37">
        <f>RANK(S13,S$10:S$14,0)</f>
        <v>2</v>
      </c>
      <c r="U13" s="38"/>
      <c r="V13" s="38"/>
      <c r="W13" s="35">
        <f>L13+O13+R13</f>
        <v>670</v>
      </c>
      <c r="X13" s="39"/>
      <c r="Y13" s="36">
        <f>ROUND(SUM(M13,P13,S13)/3,3)</f>
        <v>65.686000000000007</v>
      </c>
      <c r="Z13" s="40" t="s">
        <v>114</v>
      </c>
    </row>
    <row r="14" spans="1:27" s="21" customFormat="1" ht="45" customHeight="1">
      <c r="A14" s="32">
        <v>5</v>
      </c>
      <c r="B14" s="94"/>
      <c r="C14" s="34"/>
      <c r="D14" s="82" t="s">
        <v>286</v>
      </c>
      <c r="E14" s="78" t="s">
        <v>287</v>
      </c>
      <c r="F14" s="79" t="s">
        <v>29</v>
      </c>
      <c r="G14" s="80" t="s">
        <v>288</v>
      </c>
      <c r="H14" s="78" t="s">
        <v>289</v>
      </c>
      <c r="I14" s="79" t="s">
        <v>290</v>
      </c>
      <c r="J14" s="79" t="s">
        <v>178</v>
      </c>
      <c r="K14" s="81" t="s">
        <v>37</v>
      </c>
      <c r="L14" s="35">
        <v>220.5</v>
      </c>
      <c r="M14" s="36">
        <f>L14/3.4-IF($U14=1,2,0)</f>
        <v>64.852941176470594</v>
      </c>
      <c r="N14" s="37">
        <f>RANK(M14,M$10:M$14,0)</f>
        <v>5</v>
      </c>
      <c r="O14" s="35">
        <v>224.5</v>
      </c>
      <c r="P14" s="36">
        <f>O14/3.4-IF($U14=1,2,0)</f>
        <v>66.029411764705884</v>
      </c>
      <c r="Q14" s="37">
        <f>RANK(P14,P$10:P$14,0)</f>
        <v>4</v>
      </c>
      <c r="R14" s="35">
        <v>219</v>
      </c>
      <c r="S14" s="36">
        <f>R14/3.4-IF($U14=1,2,0)</f>
        <v>64.411764705882348</v>
      </c>
      <c r="T14" s="37">
        <f>RANK(S14,S$10:S$14,0)</f>
        <v>5</v>
      </c>
      <c r="U14" s="38"/>
      <c r="V14" s="38"/>
      <c r="W14" s="35">
        <f>L14+O14+R14</f>
        <v>664</v>
      </c>
      <c r="X14" s="39"/>
      <c r="Y14" s="36">
        <f>ROUND(SUM(M14,P14,S14)/3,3)</f>
        <v>65.097999999999999</v>
      </c>
      <c r="Z14" s="40" t="s">
        <v>114</v>
      </c>
    </row>
    <row r="15" spans="1:27" ht="24.75" customHeight="1"/>
    <row r="16" spans="1:27" s="20" customFormat="1" ht="28.5" customHeight="1">
      <c r="D16" s="20" t="s">
        <v>104</v>
      </c>
      <c r="K16" s="20" t="s">
        <v>171</v>
      </c>
    </row>
    <row r="17" spans="4:11" s="20" customFormat="1" ht="21.75" customHeight="1"/>
    <row r="18" spans="4:11" s="20" customFormat="1" ht="27" customHeight="1">
      <c r="D18" s="20" t="s">
        <v>12</v>
      </c>
      <c r="K18" s="20" t="s">
        <v>172</v>
      </c>
    </row>
  </sheetData>
  <sortState ref="A10:AA14">
    <sortCondition descending="1" ref="Y10:Y14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7"/>
  <sheetViews>
    <sheetView view="pageBreakPreview" zoomScale="85" zoomScaleNormal="100" zoomScaleSheetLayoutView="85" workbookViewId="0">
      <selection activeCell="U10" sqref="U10"/>
    </sheetView>
  </sheetViews>
  <sheetFormatPr defaultRowHeight="12.75"/>
  <cols>
    <col min="1" max="1" width="5.140625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9.28515625" customWidth="1"/>
    <col min="8" max="8" width="8.7109375" customWidth="1"/>
    <col min="9" max="9" width="15" customWidth="1"/>
    <col min="10" max="10" width="12.7109375" hidden="1" customWidth="1"/>
    <col min="11" max="11" width="25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19" customFormat="1" ht="103.5" customHeight="1">
      <c r="A1" s="151" t="s">
        <v>259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19" customFormat="1" ht="18" customHeight="1">
      <c r="A2" s="152" t="s">
        <v>165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19" customFormat="1" ht="18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19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19" customFormat="1" ht="25.5" customHeight="1">
      <c r="A5" s="157" t="s">
        <v>177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19" customFormat="1" ht="19.149999999999999" customHeight="1">
      <c r="A6" s="158" t="s">
        <v>337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s="19" customFormat="1" ht="24" customHeight="1">
      <c r="A7" s="89" t="s">
        <v>170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132" t="s">
        <v>260</v>
      </c>
    </row>
    <row r="8" spans="1:27" s="19" customFormat="1" ht="20.100000000000001" customHeight="1">
      <c r="A8" s="150" t="s">
        <v>116</v>
      </c>
      <c r="B8" s="149" t="s">
        <v>150</v>
      </c>
      <c r="C8" s="149" t="s">
        <v>13</v>
      </c>
      <c r="D8" s="148" t="s">
        <v>117</v>
      </c>
      <c r="E8" s="148" t="s">
        <v>4</v>
      </c>
      <c r="F8" s="150" t="s">
        <v>5</v>
      </c>
      <c r="G8" s="148" t="s">
        <v>118</v>
      </c>
      <c r="H8" s="148" t="s">
        <v>4</v>
      </c>
      <c r="I8" s="148" t="s">
        <v>7</v>
      </c>
      <c r="J8" s="29"/>
      <c r="K8" s="148" t="s">
        <v>9</v>
      </c>
      <c r="L8" s="148" t="s">
        <v>174</v>
      </c>
      <c r="M8" s="148"/>
      <c r="N8" s="148"/>
      <c r="O8" s="156" t="s">
        <v>133</v>
      </c>
      <c r="P8" s="156"/>
      <c r="Q8" s="156"/>
      <c r="R8" s="156" t="s">
        <v>173</v>
      </c>
      <c r="S8" s="156"/>
      <c r="T8" s="156"/>
      <c r="U8" s="149" t="s">
        <v>120</v>
      </c>
      <c r="V8" s="149" t="s">
        <v>121</v>
      </c>
      <c r="W8" s="149" t="s">
        <v>134</v>
      </c>
      <c r="X8" s="150" t="s">
        <v>135</v>
      </c>
      <c r="Y8" s="149" t="s">
        <v>123</v>
      </c>
      <c r="Z8" s="155" t="s">
        <v>124</v>
      </c>
    </row>
    <row r="9" spans="1:27" s="19" customFormat="1" ht="39.950000000000003" customHeight="1">
      <c r="A9" s="150"/>
      <c r="B9" s="149"/>
      <c r="C9" s="149"/>
      <c r="D9" s="148"/>
      <c r="E9" s="148"/>
      <c r="F9" s="150"/>
      <c r="G9" s="148"/>
      <c r="H9" s="148"/>
      <c r="I9" s="148"/>
      <c r="J9" s="29"/>
      <c r="K9" s="148"/>
      <c r="L9" s="30" t="s">
        <v>127</v>
      </c>
      <c r="M9" s="31" t="s">
        <v>128</v>
      </c>
      <c r="N9" s="30" t="s">
        <v>116</v>
      </c>
      <c r="O9" s="30" t="s">
        <v>127</v>
      </c>
      <c r="P9" s="31" t="s">
        <v>128</v>
      </c>
      <c r="Q9" s="30" t="s">
        <v>116</v>
      </c>
      <c r="R9" s="30" t="s">
        <v>127</v>
      </c>
      <c r="S9" s="31" t="s">
        <v>128</v>
      </c>
      <c r="T9" s="30" t="s">
        <v>116</v>
      </c>
      <c r="U9" s="149"/>
      <c r="V9" s="149"/>
      <c r="W9" s="149"/>
      <c r="X9" s="150"/>
      <c r="Y9" s="149"/>
      <c r="Z9" s="155"/>
    </row>
    <row r="10" spans="1:27" s="19" customFormat="1" ht="56.25" customHeight="1">
      <c r="A10" s="32">
        <v>1</v>
      </c>
      <c r="B10" s="33"/>
      <c r="C10" s="34"/>
      <c r="D10" s="83" t="s">
        <v>50</v>
      </c>
      <c r="E10" s="84" t="s">
        <v>51</v>
      </c>
      <c r="F10" s="85" t="s">
        <v>26</v>
      </c>
      <c r="G10" s="86" t="s">
        <v>57</v>
      </c>
      <c r="H10" s="84" t="s">
        <v>58</v>
      </c>
      <c r="I10" s="85" t="s">
        <v>59</v>
      </c>
      <c r="J10" s="85" t="s">
        <v>46</v>
      </c>
      <c r="K10" s="87" t="s">
        <v>32</v>
      </c>
      <c r="L10" s="35">
        <v>240.5</v>
      </c>
      <c r="M10" s="36">
        <f>L10/3.4-IF($U10=1,2,0)</f>
        <v>70.735294117647058</v>
      </c>
      <c r="N10" s="37">
        <f>RANK(M10,M$10:M$13,0)</f>
        <v>1</v>
      </c>
      <c r="O10" s="35">
        <v>237.5</v>
      </c>
      <c r="P10" s="36">
        <f>O10/3.4-IF($U10=1,2,0)</f>
        <v>69.852941176470594</v>
      </c>
      <c r="Q10" s="37">
        <f>RANK(P10,P$10:P$13,0)</f>
        <v>1</v>
      </c>
      <c r="R10" s="35">
        <v>232</v>
      </c>
      <c r="S10" s="36">
        <f>R10/3.4-IF($U10=1,2,0)</f>
        <v>68.235294117647058</v>
      </c>
      <c r="T10" s="37">
        <f>RANK(S10,S$10:S$13,0)</f>
        <v>1</v>
      </c>
      <c r="U10" s="38"/>
      <c r="V10" s="38"/>
      <c r="W10" s="35">
        <f>L10+O10+R10</f>
        <v>710</v>
      </c>
      <c r="X10" s="39"/>
      <c r="Y10" s="36">
        <f>ROUND(SUM(M10,P10,S10)/3,3)</f>
        <v>69.608000000000004</v>
      </c>
      <c r="Z10" s="40" t="s">
        <v>114</v>
      </c>
    </row>
    <row r="11" spans="1:27" s="19" customFormat="1" ht="56.25" customHeight="1">
      <c r="A11" s="32">
        <v>2</v>
      </c>
      <c r="B11" s="33"/>
      <c r="C11" s="34"/>
      <c r="D11" s="83" t="s">
        <v>266</v>
      </c>
      <c r="E11" s="84" t="s">
        <v>267</v>
      </c>
      <c r="F11" s="85" t="s">
        <v>29</v>
      </c>
      <c r="G11" s="86" t="s">
        <v>268</v>
      </c>
      <c r="H11" s="84" t="s">
        <v>269</v>
      </c>
      <c r="I11" s="85" t="s">
        <v>270</v>
      </c>
      <c r="J11" s="85" t="s">
        <v>271</v>
      </c>
      <c r="K11" s="87" t="s">
        <v>27</v>
      </c>
      <c r="L11" s="35">
        <v>234</v>
      </c>
      <c r="M11" s="36">
        <f>L11/3.4-IF($U11=1,2,0)</f>
        <v>68.82352941176471</v>
      </c>
      <c r="N11" s="37">
        <f>RANK(M11,M$10:M$13,0)</f>
        <v>2</v>
      </c>
      <c r="O11" s="35">
        <v>229.5</v>
      </c>
      <c r="P11" s="36">
        <f>O11/3.4-IF($U11=1,2,0)</f>
        <v>67.5</v>
      </c>
      <c r="Q11" s="37">
        <f>RANK(P11,P$10:P$13,0)</f>
        <v>2</v>
      </c>
      <c r="R11" s="35">
        <v>224</v>
      </c>
      <c r="S11" s="36">
        <f>R11/3.4-IF($U11=1,2,0)</f>
        <v>65.882352941176478</v>
      </c>
      <c r="T11" s="37">
        <f>RANK(S11,S$10:S$13,0)</f>
        <v>2</v>
      </c>
      <c r="U11" s="38"/>
      <c r="V11" s="38"/>
      <c r="W11" s="35">
        <f>L11+O11+R11</f>
        <v>687.5</v>
      </c>
      <c r="X11" s="39"/>
      <c r="Y11" s="36">
        <f>ROUND(SUM(M11,P11,S11)/3,3)</f>
        <v>67.402000000000001</v>
      </c>
      <c r="Z11" s="40" t="s">
        <v>114</v>
      </c>
    </row>
    <row r="12" spans="1:27" s="19" customFormat="1" ht="56.25" customHeight="1">
      <c r="A12" s="32">
        <v>3</v>
      </c>
      <c r="B12" s="33"/>
      <c r="C12" s="34"/>
      <c r="D12" s="83" t="s">
        <v>179</v>
      </c>
      <c r="E12" s="84" t="s">
        <v>180</v>
      </c>
      <c r="F12" s="85" t="s">
        <v>24</v>
      </c>
      <c r="G12" s="86" t="s">
        <v>297</v>
      </c>
      <c r="H12" s="84" t="s">
        <v>181</v>
      </c>
      <c r="I12" s="85" t="s">
        <v>182</v>
      </c>
      <c r="J12" s="85" t="s">
        <v>178</v>
      </c>
      <c r="K12" s="87" t="s">
        <v>278</v>
      </c>
      <c r="L12" s="35">
        <v>222.5</v>
      </c>
      <c r="M12" s="36">
        <f>L12/3.4-IF($U12=1,2,0)</f>
        <v>65.441176470588232</v>
      </c>
      <c r="N12" s="37">
        <f>RANK(M12,M$10:M$13,0)</f>
        <v>3</v>
      </c>
      <c r="O12" s="35">
        <v>225.5</v>
      </c>
      <c r="P12" s="36">
        <f>O12/3.4-IF($U12=1,2,0)</f>
        <v>66.32352941176471</v>
      </c>
      <c r="Q12" s="37">
        <f>RANK(P12,P$10:P$13,0)</f>
        <v>3</v>
      </c>
      <c r="R12" s="35">
        <v>220.5</v>
      </c>
      <c r="S12" s="36">
        <f>R12/3.4-IF($U12=1,2,0)</f>
        <v>64.852941176470594</v>
      </c>
      <c r="T12" s="37">
        <f>RANK(S12,S$10:S$13,0)</f>
        <v>3</v>
      </c>
      <c r="U12" s="38"/>
      <c r="V12" s="38"/>
      <c r="W12" s="35">
        <f>L12+O12+R12</f>
        <v>668.5</v>
      </c>
      <c r="X12" s="39"/>
      <c r="Y12" s="36">
        <f>ROUND(SUM(M12,P12,S12)/3,3)</f>
        <v>65.539000000000001</v>
      </c>
      <c r="Z12" s="40" t="s">
        <v>114</v>
      </c>
    </row>
    <row r="13" spans="1:27" s="19" customFormat="1" ht="56.25" customHeight="1">
      <c r="A13" s="32">
        <v>4</v>
      </c>
      <c r="B13" s="33"/>
      <c r="C13" s="34"/>
      <c r="D13" s="83" t="s">
        <v>272</v>
      </c>
      <c r="E13" s="84" t="s">
        <v>273</v>
      </c>
      <c r="F13" s="85" t="s">
        <v>29</v>
      </c>
      <c r="G13" s="86" t="s">
        <v>274</v>
      </c>
      <c r="H13" s="84" t="s">
        <v>275</v>
      </c>
      <c r="I13" s="85" t="s">
        <v>276</v>
      </c>
      <c r="J13" s="85" t="s">
        <v>45</v>
      </c>
      <c r="K13" s="87" t="s">
        <v>277</v>
      </c>
      <c r="L13" s="35">
        <v>221.5</v>
      </c>
      <c r="M13" s="36">
        <f>L13/3.4-IF($U13=1,2,0)</f>
        <v>65.14705882352942</v>
      </c>
      <c r="N13" s="37">
        <f>RANK(M13,M$10:M$13,0)</f>
        <v>4</v>
      </c>
      <c r="O13" s="35">
        <v>221.5</v>
      </c>
      <c r="P13" s="36">
        <f>O13/3.4-IF($U13=1,2,0)</f>
        <v>65.14705882352942</v>
      </c>
      <c r="Q13" s="37">
        <f>RANK(P13,P$10:P$13,0)</f>
        <v>4</v>
      </c>
      <c r="R13" s="35">
        <v>214</v>
      </c>
      <c r="S13" s="36">
        <f>R13/3.4-IF($U13=1,2,0)</f>
        <v>62.941176470588239</v>
      </c>
      <c r="T13" s="37">
        <f>RANK(S13,S$10:S$13,0)</f>
        <v>4</v>
      </c>
      <c r="U13" s="38"/>
      <c r="V13" s="38"/>
      <c r="W13" s="35">
        <f>L13+O13+R13</f>
        <v>657</v>
      </c>
      <c r="X13" s="39"/>
      <c r="Y13" s="36">
        <f>ROUND(SUM(M13,P13,S13)/3,3)</f>
        <v>64.412000000000006</v>
      </c>
      <c r="Z13" s="40" t="s">
        <v>114</v>
      </c>
    </row>
    <row r="14" spans="1:27" ht="20.25" customHeight="1"/>
    <row r="15" spans="1:27" s="20" customFormat="1" ht="28.5" customHeight="1">
      <c r="D15" s="20" t="s">
        <v>104</v>
      </c>
      <c r="K15" s="20" t="s">
        <v>171</v>
      </c>
    </row>
    <row r="16" spans="1:27" s="20" customFormat="1" ht="19.5" customHeight="1"/>
    <row r="17" spans="4:11" s="20" customFormat="1" ht="27" customHeight="1">
      <c r="D17" s="20" t="s">
        <v>12</v>
      </c>
      <c r="K17" s="20" t="s">
        <v>172</v>
      </c>
    </row>
  </sheetData>
  <protectedRanges>
    <protectedRange sqref="K12" name="Диапазон1_3_1_1_3_11_1_1_3_1_1_2_1_3_2_3_4_4_1_2"/>
  </protectedRanges>
  <sortState ref="A10:AA13">
    <sortCondition descending="1" ref="Y10:Y13"/>
  </sortState>
  <mergeCells count="25">
    <mergeCell ref="Y8:Y9"/>
    <mergeCell ref="Z8:Z9"/>
    <mergeCell ref="O8:Q8"/>
    <mergeCell ref="R8:T8"/>
    <mergeCell ref="U8:U9"/>
    <mergeCell ref="V8:V9"/>
    <mergeCell ref="W8:W9"/>
    <mergeCell ref="X8:X9"/>
    <mergeCell ref="A8:A9"/>
    <mergeCell ref="B8:B9"/>
    <mergeCell ref="C8:C9"/>
    <mergeCell ref="D8:D9"/>
    <mergeCell ref="E8:E9"/>
    <mergeCell ref="A1:Z1"/>
    <mergeCell ref="A3:Z3"/>
    <mergeCell ref="A4:Z4"/>
    <mergeCell ref="A5:Z5"/>
    <mergeCell ref="A6:Z6"/>
    <mergeCell ref="A2:Z2"/>
    <mergeCell ref="F8:F9"/>
    <mergeCell ref="H8:H9"/>
    <mergeCell ref="I8:I9"/>
    <mergeCell ref="K8:K9"/>
    <mergeCell ref="L8:N8"/>
    <mergeCell ref="G8:G9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4"/>
  <sheetViews>
    <sheetView view="pageBreakPreview" zoomScale="85" zoomScaleNormal="100" zoomScaleSheetLayoutView="85" workbookViewId="0">
      <selection activeCell="A2" sqref="A2:Z2"/>
    </sheetView>
  </sheetViews>
  <sheetFormatPr defaultRowHeight="12.75"/>
  <cols>
    <col min="1" max="1" width="6.140625" customWidth="1"/>
    <col min="2" max="2" width="7.42578125" hidden="1" customWidth="1"/>
    <col min="3" max="3" width="4.7109375" hidden="1" customWidth="1"/>
    <col min="4" max="4" width="18.7109375" customWidth="1"/>
    <col min="5" max="5" width="8.5703125" customWidth="1"/>
    <col min="6" max="6" width="6.2851562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2.5703125" customWidth="1"/>
    <col min="12" max="12" width="6.28515625" customWidth="1"/>
    <col min="13" max="13" width="8.855468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19" customFormat="1" ht="99.75" customHeight="1">
      <c r="A1" s="151" t="s">
        <v>298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19" customFormat="1" ht="18" customHeight="1">
      <c r="A2" s="152" t="s">
        <v>161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19" customFormat="1" ht="21" customHeight="1">
      <c r="A3" s="153" t="s">
        <v>158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s="19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2"/>
    </row>
    <row r="5" spans="1:27" s="19" customFormat="1" ht="25.5" customHeight="1">
      <c r="A5" s="157" t="s">
        <v>176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2"/>
    </row>
    <row r="6" spans="1:27" s="19" customFormat="1" ht="19.149999999999999" customHeight="1">
      <c r="A6" s="158" t="s">
        <v>420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s="19" customFormat="1" ht="19.149999999999999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s="19" customFormat="1" ht="15" customHeight="1">
      <c r="A8" s="2" t="s">
        <v>170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Z8" s="132" t="s">
        <v>260</v>
      </c>
    </row>
    <row r="9" spans="1:27" s="19" customFormat="1" ht="20.100000000000001" customHeight="1">
      <c r="A9" s="150" t="s">
        <v>116</v>
      </c>
      <c r="B9" s="149" t="s">
        <v>154</v>
      </c>
      <c r="C9" s="149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48" t="s">
        <v>174</v>
      </c>
      <c r="M9" s="148"/>
      <c r="N9" s="148"/>
      <c r="O9" s="156" t="s">
        <v>133</v>
      </c>
      <c r="P9" s="156"/>
      <c r="Q9" s="156"/>
      <c r="R9" s="156" t="s">
        <v>173</v>
      </c>
      <c r="S9" s="156"/>
      <c r="T9" s="156"/>
      <c r="U9" s="149" t="s">
        <v>120</v>
      </c>
      <c r="V9" s="149" t="s">
        <v>121</v>
      </c>
      <c r="W9" s="149" t="s">
        <v>134</v>
      </c>
      <c r="X9" s="150" t="s">
        <v>135</v>
      </c>
      <c r="Y9" s="149" t="s">
        <v>123</v>
      </c>
      <c r="Z9" s="155" t="s">
        <v>124</v>
      </c>
    </row>
    <row r="10" spans="1:27" s="19" customFormat="1" ht="39.950000000000003" customHeight="1">
      <c r="A10" s="150"/>
      <c r="B10" s="149"/>
      <c r="C10" s="149"/>
      <c r="D10" s="148"/>
      <c r="E10" s="148"/>
      <c r="F10" s="150"/>
      <c r="G10" s="148"/>
      <c r="H10" s="148"/>
      <c r="I10" s="148"/>
      <c r="J10" s="29"/>
      <c r="K10" s="148"/>
      <c r="L10" s="30" t="s">
        <v>127</v>
      </c>
      <c r="M10" s="31" t="s">
        <v>128</v>
      </c>
      <c r="N10" s="30" t="s">
        <v>116</v>
      </c>
      <c r="O10" s="30" t="s">
        <v>127</v>
      </c>
      <c r="P10" s="31" t="s">
        <v>128</v>
      </c>
      <c r="Q10" s="30" t="s">
        <v>116</v>
      </c>
      <c r="R10" s="30" t="s">
        <v>127</v>
      </c>
      <c r="S10" s="31" t="s">
        <v>128</v>
      </c>
      <c r="T10" s="30" t="s">
        <v>116</v>
      </c>
      <c r="U10" s="149"/>
      <c r="V10" s="149"/>
      <c r="W10" s="149"/>
      <c r="X10" s="150"/>
      <c r="Y10" s="149"/>
      <c r="Z10" s="155"/>
    </row>
    <row r="11" spans="1:27" s="19" customFormat="1" ht="48" customHeight="1">
      <c r="A11" s="32">
        <v>1</v>
      </c>
      <c r="B11" s="33"/>
      <c r="C11" s="34"/>
      <c r="D11" s="83" t="s">
        <v>78</v>
      </c>
      <c r="E11" s="84" t="s">
        <v>79</v>
      </c>
      <c r="F11" s="85" t="s">
        <v>29</v>
      </c>
      <c r="G11" s="86" t="s">
        <v>303</v>
      </c>
      <c r="H11" s="84" t="s">
        <v>147</v>
      </c>
      <c r="I11" s="85" t="s">
        <v>65</v>
      </c>
      <c r="J11" s="85" t="s">
        <v>60</v>
      </c>
      <c r="K11" s="87" t="s">
        <v>37</v>
      </c>
      <c r="L11" s="35">
        <v>238.5</v>
      </c>
      <c r="M11" s="36">
        <f t="shared" ref="M11:M18" si="0">L11/3.3-IF($U11=1,0.5,IF($U11=2,1.5,0))</f>
        <v>72.27272727272728</v>
      </c>
      <c r="N11" s="37">
        <f t="shared" ref="N11:N18" si="1">RANK(M11,M$11:M$18,0)</f>
        <v>1</v>
      </c>
      <c r="O11" s="35">
        <v>231</v>
      </c>
      <c r="P11" s="36">
        <f t="shared" ref="P11:P18" si="2">O11/3.3-IF($U11=1,0.5,IF($U11=2,1.5,0))</f>
        <v>70</v>
      </c>
      <c r="Q11" s="37">
        <f t="shared" ref="Q11:Q18" si="3">RANK(P11,P$11:P$18,0)</f>
        <v>2</v>
      </c>
      <c r="R11" s="35">
        <v>235.5</v>
      </c>
      <c r="S11" s="36">
        <f t="shared" ref="S11:S18" si="4">R11/3.3-IF($U11=1,0.5,IF($U11=2,1.5,0))</f>
        <v>71.363636363636374</v>
      </c>
      <c r="T11" s="37">
        <f t="shared" ref="T11:T18" si="5">RANK(S11,S$11:S$18,0)</f>
        <v>1</v>
      </c>
      <c r="U11" s="38"/>
      <c r="V11" s="38"/>
      <c r="W11" s="35">
        <f t="shared" ref="W11:W18" si="6">L11+O11+R11</f>
        <v>705</v>
      </c>
      <c r="X11" s="39"/>
      <c r="Y11" s="36">
        <f t="shared" ref="Y11:Y18" si="7">ROUND(SUM(M11,P11,S11)/3,3)</f>
        <v>71.212000000000003</v>
      </c>
      <c r="Z11" s="40">
        <v>1</v>
      </c>
    </row>
    <row r="12" spans="1:27" s="77" customFormat="1" ht="48" customHeight="1">
      <c r="A12" s="32">
        <v>2</v>
      </c>
      <c r="B12" s="33"/>
      <c r="C12" s="76"/>
      <c r="D12" s="83" t="s">
        <v>66</v>
      </c>
      <c r="E12" s="84" t="s">
        <v>67</v>
      </c>
      <c r="F12" s="85" t="s">
        <v>29</v>
      </c>
      <c r="G12" s="86" t="s">
        <v>312</v>
      </c>
      <c r="H12" s="84" t="s">
        <v>313</v>
      </c>
      <c r="I12" s="85" t="s">
        <v>59</v>
      </c>
      <c r="J12" s="85" t="s">
        <v>46</v>
      </c>
      <c r="K12" s="87" t="s">
        <v>32</v>
      </c>
      <c r="L12" s="35">
        <v>225.5</v>
      </c>
      <c r="M12" s="36">
        <f t="shared" si="0"/>
        <v>68.333333333333343</v>
      </c>
      <c r="N12" s="37">
        <f t="shared" si="1"/>
        <v>3</v>
      </c>
      <c r="O12" s="35">
        <v>231.5</v>
      </c>
      <c r="P12" s="36">
        <f t="shared" si="2"/>
        <v>70.151515151515156</v>
      </c>
      <c r="Q12" s="37">
        <f t="shared" si="3"/>
        <v>1</v>
      </c>
      <c r="R12" s="35">
        <v>225</v>
      </c>
      <c r="S12" s="36">
        <f t="shared" si="4"/>
        <v>68.181818181818187</v>
      </c>
      <c r="T12" s="37">
        <f t="shared" si="5"/>
        <v>4</v>
      </c>
      <c r="U12" s="38"/>
      <c r="V12" s="38"/>
      <c r="W12" s="35">
        <f t="shared" si="6"/>
        <v>682</v>
      </c>
      <c r="X12" s="39"/>
      <c r="Y12" s="36">
        <f t="shared" si="7"/>
        <v>68.888999999999996</v>
      </c>
      <c r="Z12" s="40">
        <v>1</v>
      </c>
    </row>
    <row r="13" spans="1:27" s="77" customFormat="1" ht="48" customHeight="1">
      <c r="A13" s="32">
        <v>3</v>
      </c>
      <c r="B13" s="33"/>
      <c r="C13" s="76"/>
      <c r="D13" s="83" t="s">
        <v>74</v>
      </c>
      <c r="E13" s="84" t="s">
        <v>75</v>
      </c>
      <c r="F13" s="85" t="s">
        <v>29</v>
      </c>
      <c r="G13" s="86" t="s">
        <v>314</v>
      </c>
      <c r="H13" s="84" t="s">
        <v>315</v>
      </c>
      <c r="I13" s="85" t="s">
        <v>49</v>
      </c>
      <c r="J13" s="85" t="s">
        <v>46</v>
      </c>
      <c r="K13" s="87" t="s">
        <v>32</v>
      </c>
      <c r="L13" s="35">
        <v>233</v>
      </c>
      <c r="M13" s="36">
        <f t="shared" si="0"/>
        <v>70.606060606060609</v>
      </c>
      <c r="N13" s="37">
        <f t="shared" si="1"/>
        <v>2</v>
      </c>
      <c r="O13" s="35">
        <v>219</v>
      </c>
      <c r="P13" s="36">
        <f t="shared" si="2"/>
        <v>66.363636363636374</v>
      </c>
      <c r="Q13" s="37">
        <f t="shared" si="3"/>
        <v>4</v>
      </c>
      <c r="R13" s="35">
        <v>225</v>
      </c>
      <c r="S13" s="36">
        <f t="shared" si="4"/>
        <v>68.181818181818187</v>
      </c>
      <c r="T13" s="37">
        <f t="shared" si="5"/>
        <v>4</v>
      </c>
      <c r="U13" s="38"/>
      <c r="V13" s="38"/>
      <c r="W13" s="35">
        <f t="shared" si="6"/>
        <v>677</v>
      </c>
      <c r="X13" s="39"/>
      <c r="Y13" s="36">
        <f t="shared" si="7"/>
        <v>68.384</v>
      </c>
      <c r="Z13" s="40">
        <v>1</v>
      </c>
    </row>
    <row r="14" spans="1:27" s="77" customFormat="1" ht="48" customHeight="1">
      <c r="A14" s="32">
        <v>4</v>
      </c>
      <c r="B14" s="33"/>
      <c r="C14" s="76"/>
      <c r="D14" s="83" t="s">
        <v>74</v>
      </c>
      <c r="E14" s="84" t="s">
        <v>75</v>
      </c>
      <c r="F14" s="85" t="s">
        <v>29</v>
      </c>
      <c r="G14" s="86" t="s">
        <v>106</v>
      </c>
      <c r="H14" s="84" t="s">
        <v>107</v>
      </c>
      <c r="I14" s="85" t="s">
        <v>49</v>
      </c>
      <c r="J14" s="85" t="s">
        <v>46</v>
      </c>
      <c r="K14" s="87" t="s">
        <v>32</v>
      </c>
      <c r="L14" s="35">
        <v>224</v>
      </c>
      <c r="M14" s="36">
        <f t="shared" si="0"/>
        <v>67.878787878787875</v>
      </c>
      <c r="N14" s="37">
        <f t="shared" si="1"/>
        <v>6</v>
      </c>
      <c r="O14" s="35">
        <v>225.5</v>
      </c>
      <c r="P14" s="36">
        <f t="shared" si="2"/>
        <v>68.333333333333343</v>
      </c>
      <c r="Q14" s="37">
        <f t="shared" si="3"/>
        <v>3</v>
      </c>
      <c r="R14" s="35">
        <v>226.5</v>
      </c>
      <c r="S14" s="36">
        <f t="shared" si="4"/>
        <v>68.63636363636364</v>
      </c>
      <c r="T14" s="37">
        <f t="shared" si="5"/>
        <v>2</v>
      </c>
      <c r="U14" s="38"/>
      <c r="V14" s="38"/>
      <c r="W14" s="35">
        <f t="shared" si="6"/>
        <v>676</v>
      </c>
      <c r="X14" s="39"/>
      <c r="Y14" s="36">
        <f t="shared" si="7"/>
        <v>68.283000000000001</v>
      </c>
      <c r="Z14" s="40">
        <v>1</v>
      </c>
    </row>
    <row r="15" spans="1:27" s="77" customFormat="1" ht="48" customHeight="1">
      <c r="A15" s="32">
        <v>5</v>
      </c>
      <c r="B15" s="33"/>
      <c r="C15" s="76"/>
      <c r="D15" s="83" t="s">
        <v>272</v>
      </c>
      <c r="E15" s="84" t="s">
        <v>273</v>
      </c>
      <c r="F15" s="85" t="s">
        <v>29</v>
      </c>
      <c r="G15" s="86" t="s">
        <v>309</v>
      </c>
      <c r="H15" s="84" t="s">
        <v>310</v>
      </c>
      <c r="I15" s="85" t="s">
        <v>311</v>
      </c>
      <c r="J15" s="85" t="s">
        <v>45</v>
      </c>
      <c r="K15" s="87" t="s">
        <v>277</v>
      </c>
      <c r="L15" s="35">
        <v>225.5</v>
      </c>
      <c r="M15" s="36">
        <f t="shared" si="0"/>
        <v>68.333333333333343</v>
      </c>
      <c r="N15" s="37">
        <f t="shared" si="1"/>
        <v>3</v>
      </c>
      <c r="O15" s="35">
        <v>216.5</v>
      </c>
      <c r="P15" s="36">
        <f t="shared" si="2"/>
        <v>65.606060606060609</v>
      </c>
      <c r="Q15" s="37">
        <f t="shared" si="3"/>
        <v>6</v>
      </c>
      <c r="R15" s="35">
        <v>225.5</v>
      </c>
      <c r="S15" s="36">
        <f t="shared" si="4"/>
        <v>68.333333333333343</v>
      </c>
      <c r="T15" s="37">
        <f t="shared" si="5"/>
        <v>3</v>
      </c>
      <c r="U15" s="38"/>
      <c r="V15" s="38"/>
      <c r="W15" s="35">
        <f t="shared" si="6"/>
        <v>667.5</v>
      </c>
      <c r="X15" s="39"/>
      <c r="Y15" s="36">
        <f t="shared" si="7"/>
        <v>67.424000000000007</v>
      </c>
      <c r="Z15" s="40">
        <v>1</v>
      </c>
    </row>
    <row r="16" spans="1:27" s="19" customFormat="1" ht="48" customHeight="1">
      <c r="A16" s="32">
        <v>6</v>
      </c>
      <c r="B16" s="33"/>
      <c r="C16" s="34"/>
      <c r="D16" s="83" t="s">
        <v>299</v>
      </c>
      <c r="E16" s="84" t="s">
        <v>220</v>
      </c>
      <c r="F16" s="85">
        <v>1</v>
      </c>
      <c r="G16" s="86" t="s">
        <v>316</v>
      </c>
      <c r="H16" s="84" t="s">
        <v>317</v>
      </c>
      <c r="I16" s="85" t="s">
        <v>221</v>
      </c>
      <c r="J16" s="85" t="s">
        <v>178</v>
      </c>
      <c r="K16" s="87" t="s">
        <v>27</v>
      </c>
      <c r="L16" s="35">
        <v>224.5</v>
      </c>
      <c r="M16" s="36">
        <f t="shared" si="0"/>
        <v>68.030303030303031</v>
      </c>
      <c r="N16" s="37">
        <f t="shared" si="1"/>
        <v>5</v>
      </c>
      <c r="O16" s="35">
        <v>217.5</v>
      </c>
      <c r="P16" s="36">
        <f t="shared" si="2"/>
        <v>65.909090909090907</v>
      </c>
      <c r="Q16" s="37">
        <f t="shared" si="3"/>
        <v>5</v>
      </c>
      <c r="R16" s="35">
        <v>222</v>
      </c>
      <c r="S16" s="36">
        <f t="shared" si="4"/>
        <v>67.27272727272728</v>
      </c>
      <c r="T16" s="37">
        <f t="shared" si="5"/>
        <v>6</v>
      </c>
      <c r="U16" s="38"/>
      <c r="V16" s="38"/>
      <c r="W16" s="35">
        <f t="shared" si="6"/>
        <v>664</v>
      </c>
      <c r="X16" s="39"/>
      <c r="Y16" s="36">
        <f t="shared" si="7"/>
        <v>67.070999999999998</v>
      </c>
      <c r="Z16" s="40">
        <v>1</v>
      </c>
    </row>
    <row r="17" spans="1:26" s="19" customFormat="1" ht="48" customHeight="1">
      <c r="A17" s="32">
        <v>7</v>
      </c>
      <c r="B17" s="33"/>
      <c r="C17" s="34"/>
      <c r="D17" s="83" t="s">
        <v>299</v>
      </c>
      <c r="E17" s="84" t="s">
        <v>220</v>
      </c>
      <c r="F17" s="85">
        <v>1</v>
      </c>
      <c r="G17" s="86" t="s">
        <v>300</v>
      </c>
      <c r="H17" s="84" t="s">
        <v>301</v>
      </c>
      <c r="I17" s="85" t="s">
        <v>302</v>
      </c>
      <c r="J17" s="85" t="s">
        <v>178</v>
      </c>
      <c r="K17" s="87" t="s">
        <v>27</v>
      </c>
      <c r="L17" s="35">
        <v>224</v>
      </c>
      <c r="M17" s="36">
        <f t="shared" si="0"/>
        <v>67.878787878787875</v>
      </c>
      <c r="N17" s="37">
        <f t="shared" si="1"/>
        <v>6</v>
      </c>
      <c r="O17" s="35">
        <v>214.5</v>
      </c>
      <c r="P17" s="36">
        <f t="shared" si="2"/>
        <v>65</v>
      </c>
      <c r="Q17" s="37">
        <f t="shared" si="3"/>
        <v>7</v>
      </c>
      <c r="R17" s="35">
        <v>218.5</v>
      </c>
      <c r="S17" s="36">
        <f t="shared" si="4"/>
        <v>66.212121212121218</v>
      </c>
      <c r="T17" s="37">
        <f t="shared" si="5"/>
        <v>7</v>
      </c>
      <c r="U17" s="38"/>
      <c r="V17" s="38"/>
      <c r="W17" s="35">
        <f t="shared" si="6"/>
        <v>657</v>
      </c>
      <c r="X17" s="39"/>
      <c r="Y17" s="36">
        <f t="shared" si="7"/>
        <v>66.364000000000004</v>
      </c>
      <c r="Z17" s="40">
        <v>1</v>
      </c>
    </row>
    <row r="18" spans="1:26" s="19" customFormat="1" ht="48" customHeight="1">
      <c r="A18" s="32">
        <v>8</v>
      </c>
      <c r="B18" s="33"/>
      <c r="C18" s="34"/>
      <c r="D18" s="83" t="s">
        <v>304</v>
      </c>
      <c r="E18" s="84"/>
      <c r="F18" s="85" t="s">
        <v>24</v>
      </c>
      <c r="G18" s="86" t="s">
        <v>305</v>
      </c>
      <c r="H18" s="84" t="s">
        <v>306</v>
      </c>
      <c r="I18" s="85" t="s">
        <v>307</v>
      </c>
      <c r="J18" s="85" t="s">
        <v>36</v>
      </c>
      <c r="K18" s="87" t="s">
        <v>308</v>
      </c>
      <c r="L18" s="35">
        <v>204.5</v>
      </c>
      <c r="M18" s="36">
        <f t="shared" si="0"/>
        <v>61.969696969696976</v>
      </c>
      <c r="N18" s="37">
        <f t="shared" si="1"/>
        <v>8</v>
      </c>
      <c r="O18" s="35">
        <v>190.5</v>
      </c>
      <c r="P18" s="36">
        <f t="shared" si="2"/>
        <v>57.727272727272734</v>
      </c>
      <c r="Q18" s="37">
        <f t="shared" si="3"/>
        <v>8</v>
      </c>
      <c r="R18" s="35">
        <v>204</v>
      </c>
      <c r="S18" s="36">
        <f t="shared" si="4"/>
        <v>61.81818181818182</v>
      </c>
      <c r="T18" s="37">
        <f t="shared" si="5"/>
        <v>8</v>
      </c>
      <c r="U18" s="38"/>
      <c r="V18" s="38">
        <v>1</v>
      </c>
      <c r="W18" s="35">
        <f t="shared" si="6"/>
        <v>599</v>
      </c>
      <c r="X18" s="39"/>
      <c r="Y18" s="36">
        <f t="shared" si="7"/>
        <v>60.505000000000003</v>
      </c>
      <c r="Z18" s="40" t="s">
        <v>114</v>
      </c>
    </row>
    <row r="19" spans="1:26" ht="27" customHeight="1"/>
    <row r="20" spans="1:26" s="20" customFormat="1" ht="28.5" customHeight="1">
      <c r="D20" s="20" t="s">
        <v>104</v>
      </c>
      <c r="K20" s="20" t="s">
        <v>171</v>
      </c>
    </row>
    <row r="21" spans="1:26" s="20" customFormat="1" ht="10.5" customHeight="1"/>
    <row r="22" spans="1:26" s="20" customFormat="1" ht="27" customHeight="1">
      <c r="D22" s="20" t="s">
        <v>12</v>
      </c>
      <c r="K22" s="20" t="s">
        <v>172</v>
      </c>
    </row>
    <row r="23" spans="1:26" s="20" customFormat="1"/>
    <row r="24" spans="1:26" s="20" customFormat="1" ht="30.75" customHeight="1">
      <c r="D24" s="20" t="s">
        <v>22</v>
      </c>
      <c r="K24" s="20" t="s">
        <v>175</v>
      </c>
    </row>
  </sheetData>
  <protectedRanges>
    <protectedRange sqref="K19" name="Диапазон1_3_1_1_3_11_1_1_3_1_1_2_1_3_2_3_5_1"/>
  </protectedRanges>
  <sortState ref="A11:AA18">
    <sortCondition descending="1" ref="Y11:Y18"/>
  </sortState>
  <mergeCells count="25"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3"/>
  <sheetViews>
    <sheetView view="pageBreakPreview" topLeftCell="A4" zoomScale="85" zoomScaleNormal="100" zoomScaleSheetLayoutView="85" workbookViewId="0">
      <selection activeCell="G21" sqref="G21"/>
    </sheetView>
  </sheetViews>
  <sheetFormatPr defaultRowHeight="12.75"/>
  <cols>
    <col min="1" max="1" width="5" customWidth="1"/>
    <col min="2" max="2" width="4.7109375" hidden="1" customWidth="1"/>
    <col min="3" max="3" width="6.42578125" hidden="1" customWidth="1"/>
    <col min="4" max="4" width="15.5703125" customWidth="1"/>
    <col min="5" max="5" width="8.5703125" customWidth="1"/>
    <col min="6" max="6" width="5.7109375" customWidth="1"/>
    <col min="7" max="7" width="32.140625" customWidth="1"/>
    <col min="8" max="8" width="8.7109375" customWidth="1"/>
    <col min="9" max="9" width="15" customWidth="1"/>
    <col min="10" max="10" width="12.7109375" hidden="1" customWidth="1"/>
    <col min="11" max="11" width="24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93" customHeight="1">
      <c r="A1" s="151" t="s">
        <v>298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9" t="s">
        <v>155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s="21" customFormat="1" ht="18.75" customHeight="1">
      <c r="A4" s="160" t="s">
        <v>167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s="21" customFormat="1" ht="19.149999999999999" customHeight="1">
      <c r="A5" s="158" t="s">
        <v>421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7" s="21" customFormat="1" ht="24" customHeight="1">
      <c r="A6" s="89" t="s">
        <v>170</v>
      </c>
      <c r="B6" s="24"/>
      <c r="C6" s="24"/>
      <c r="D6" s="24"/>
      <c r="E6" s="25"/>
      <c r="F6" s="25"/>
      <c r="G6" s="25"/>
      <c r="H6" s="25"/>
      <c r="I6" s="25"/>
      <c r="J6" s="26"/>
      <c r="K6" s="26"/>
      <c r="L6" s="24"/>
      <c r="M6" s="27"/>
      <c r="Z6" s="132" t="s">
        <v>260</v>
      </c>
    </row>
    <row r="7" spans="1:27" s="21" customFormat="1" ht="20.100000000000001" customHeight="1">
      <c r="A7" s="150" t="s">
        <v>116</v>
      </c>
      <c r="B7" s="149" t="s">
        <v>2</v>
      </c>
      <c r="C7" s="149" t="s">
        <v>13</v>
      </c>
      <c r="D7" s="148" t="s">
        <v>117</v>
      </c>
      <c r="E7" s="148" t="s">
        <v>4</v>
      </c>
      <c r="F7" s="150" t="s">
        <v>5</v>
      </c>
      <c r="G7" s="148" t="s">
        <v>118</v>
      </c>
      <c r="H7" s="148" t="s">
        <v>4</v>
      </c>
      <c r="I7" s="148" t="s">
        <v>7</v>
      </c>
      <c r="J7" s="75"/>
      <c r="K7" s="148" t="s">
        <v>9</v>
      </c>
      <c r="L7" s="148" t="s">
        <v>174</v>
      </c>
      <c r="M7" s="148"/>
      <c r="N7" s="148"/>
      <c r="O7" s="156" t="s">
        <v>133</v>
      </c>
      <c r="P7" s="156"/>
      <c r="Q7" s="156"/>
      <c r="R7" s="156" t="s">
        <v>173</v>
      </c>
      <c r="S7" s="156"/>
      <c r="T7" s="156"/>
      <c r="U7" s="149" t="s">
        <v>120</v>
      </c>
      <c r="V7" s="149" t="s">
        <v>121</v>
      </c>
      <c r="W7" s="149" t="s">
        <v>134</v>
      </c>
      <c r="X7" s="150" t="s">
        <v>135</v>
      </c>
      <c r="Y7" s="149" t="s">
        <v>123</v>
      </c>
      <c r="Z7" s="155" t="s">
        <v>124</v>
      </c>
    </row>
    <row r="8" spans="1:27" s="21" customFormat="1" ht="39.950000000000003" customHeight="1">
      <c r="A8" s="150"/>
      <c r="B8" s="149"/>
      <c r="C8" s="149"/>
      <c r="D8" s="148"/>
      <c r="E8" s="148"/>
      <c r="F8" s="150"/>
      <c r="G8" s="148"/>
      <c r="H8" s="148"/>
      <c r="I8" s="148"/>
      <c r="J8" s="75"/>
      <c r="K8" s="148"/>
      <c r="L8" s="30" t="s">
        <v>127</v>
      </c>
      <c r="M8" s="31" t="s">
        <v>128</v>
      </c>
      <c r="N8" s="30" t="s">
        <v>116</v>
      </c>
      <c r="O8" s="30" t="s">
        <v>127</v>
      </c>
      <c r="P8" s="31" t="s">
        <v>128</v>
      </c>
      <c r="Q8" s="30" t="s">
        <v>116</v>
      </c>
      <c r="R8" s="30" t="s">
        <v>127</v>
      </c>
      <c r="S8" s="31" t="s">
        <v>128</v>
      </c>
      <c r="T8" s="30" t="s">
        <v>116</v>
      </c>
      <c r="U8" s="149"/>
      <c r="V8" s="149"/>
      <c r="W8" s="149"/>
      <c r="X8" s="150"/>
      <c r="Y8" s="149"/>
      <c r="Z8" s="155"/>
    </row>
    <row r="9" spans="1:27" s="77" customFormat="1" ht="29.25" customHeight="1">
      <c r="A9" s="161" t="s">
        <v>238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7" s="21" customFormat="1" ht="42" customHeight="1">
      <c r="A10" s="32">
        <v>1</v>
      </c>
      <c r="B10" s="33"/>
      <c r="C10" s="109"/>
      <c r="D10" s="103" t="s">
        <v>90</v>
      </c>
      <c r="E10" s="104" t="s">
        <v>91</v>
      </c>
      <c r="F10" s="105" t="s">
        <v>24</v>
      </c>
      <c r="G10" s="106" t="s">
        <v>151</v>
      </c>
      <c r="H10" s="101" t="s">
        <v>152</v>
      </c>
      <c r="I10" s="107" t="s">
        <v>84</v>
      </c>
      <c r="J10" s="108" t="s">
        <v>60</v>
      </c>
      <c r="K10" s="102" t="s">
        <v>37</v>
      </c>
      <c r="L10" s="35">
        <v>205.5</v>
      </c>
      <c r="M10" s="36">
        <f>L10/3-IF($U10=1,0.5,IF($U10=2,1.5,0))</f>
        <v>68.5</v>
      </c>
      <c r="N10" s="37">
        <f>RANK(M10,M$10:M$13,0)</f>
        <v>1</v>
      </c>
      <c r="O10" s="35">
        <v>202</v>
      </c>
      <c r="P10" s="36">
        <f>O10/3-IF($U10=1,0.5,IF($U10=2,1.5,0))</f>
        <v>67.333333333333329</v>
      </c>
      <c r="Q10" s="37">
        <f>RANK(P10,P$10:P$13,0)</f>
        <v>2</v>
      </c>
      <c r="R10" s="35">
        <v>200</v>
      </c>
      <c r="S10" s="36">
        <f>R10/3-IF($U10=1,0.5,IF($U10=2,1.5,0))</f>
        <v>66.666666666666671</v>
      </c>
      <c r="T10" s="37">
        <f>RANK(S10,S$10:S$13,0)</f>
        <v>2</v>
      </c>
      <c r="U10" s="38"/>
      <c r="V10" s="38"/>
      <c r="W10" s="35">
        <f>L10+O10+R10</f>
        <v>607.5</v>
      </c>
      <c r="X10" s="39"/>
      <c r="Y10" s="36">
        <f>ROUND(SUM(M10,P10,S10)/3,3)</f>
        <v>67.5</v>
      </c>
      <c r="Z10" s="40" t="s">
        <v>114</v>
      </c>
    </row>
    <row r="11" spans="1:27" s="21" customFormat="1" ht="42" customHeight="1">
      <c r="A11" s="32">
        <v>2</v>
      </c>
      <c r="B11" s="33"/>
      <c r="C11" s="109"/>
      <c r="D11" s="83" t="s">
        <v>80</v>
      </c>
      <c r="E11" s="84" t="s">
        <v>81</v>
      </c>
      <c r="F11" s="85" t="s">
        <v>29</v>
      </c>
      <c r="G11" s="86" t="s">
        <v>55</v>
      </c>
      <c r="H11" s="84" t="s">
        <v>56</v>
      </c>
      <c r="I11" s="85" t="s">
        <v>319</v>
      </c>
      <c r="J11" s="85" t="s">
        <v>115</v>
      </c>
      <c r="K11" s="87" t="s">
        <v>32</v>
      </c>
      <c r="L11" s="35">
        <v>204</v>
      </c>
      <c r="M11" s="36">
        <f t="shared" ref="M11:M13" si="0">L11/3-IF($U11=1,0.5,IF($U11=2,1.5,0))</f>
        <v>68</v>
      </c>
      <c r="N11" s="37">
        <f t="shared" ref="N11:N13" si="1">RANK(M11,M$10:M$13,0)</f>
        <v>2</v>
      </c>
      <c r="O11" s="35">
        <v>204</v>
      </c>
      <c r="P11" s="36">
        <f t="shared" ref="P11:P13" si="2">O11/3-IF($U11=1,0.5,IF($U11=2,1.5,0))</f>
        <v>68</v>
      </c>
      <c r="Q11" s="37">
        <f t="shared" ref="Q11:Q13" si="3">RANK(P11,P$10:P$13,0)</f>
        <v>1</v>
      </c>
      <c r="R11" s="35">
        <v>197</v>
      </c>
      <c r="S11" s="36">
        <f t="shared" ref="S11:S13" si="4">R11/3-IF($U11=1,0.5,IF($U11=2,1.5,0))</f>
        <v>65.666666666666671</v>
      </c>
      <c r="T11" s="37">
        <f t="shared" ref="T11:T13" si="5">RANK(S11,S$10:S$13,0)</f>
        <v>3</v>
      </c>
      <c r="U11" s="38"/>
      <c r="V11" s="38"/>
      <c r="W11" s="35">
        <f>L11+O11+R11</f>
        <v>605</v>
      </c>
      <c r="X11" s="39"/>
      <c r="Y11" s="36">
        <f>ROUND(SUM(M11,P11,S11)/3,3)</f>
        <v>67.221999999999994</v>
      </c>
      <c r="Z11" s="40" t="s">
        <v>114</v>
      </c>
    </row>
    <row r="12" spans="1:27" s="21" customFormat="1" ht="42" customHeight="1">
      <c r="A12" s="32">
        <v>3</v>
      </c>
      <c r="B12" s="33"/>
      <c r="C12" s="109"/>
      <c r="D12" s="83" t="s">
        <v>222</v>
      </c>
      <c r="E12" s="84" t="s">
        <v>223</v>
      </c>
      <c r="F12" s="85" t="s">
        <v>29</v>
      </c>
      <c r="G12" s="86" t="s">
        <v>332</v>
      </c>
      <c r="H12" s="84" t="s">
        <v>224</v>
      </c>
      <c r="I12" s="85" t="s">
        <v>333</v>
      </c>
      <c r="J12" s="85" t="s">
        <v>25</v>
      </c>
      <c r="K12" s="87" t="s">
        <v>34</v>
      </c>
      <c r="L12" s="35">
        <v>201.5</v>
      </c>
      <c r="M12" s="36">
        <f t="shared" si="0"/>
        <v>67.166666666666671</v>
      </c>
      <c r="N12" s="37">
        <f t="shared" si="1"/>
        <v>3</v>
      </c>
      <c r="O12" s="35">
        <v>199</v>
      </c>
      <c r="P12" s="36">
        <f t="shared" si="2"/>
        <v>66.333333333333329</v>
      </c>
      <c r="Q12" s="37">
        <f t="shared" si="3"/>
        <v>3</v>
      </c>
      <c r="R12" s="35">
        <v>201</v>
      </c>
      <c r="S12" s="36">
        <f t="shared" si="4"/>
        <v>67</v>
      </c>
      <c r="T12" s="37">
        <f t="shared" si="5"/>
        <v>1</v>
      </c>
      <c r="U12" s="38"/>
      <c r="V12" s="38"/>
      <c r="W12" s="35">
        <f>L12+O12+R12</f>
        <v>601.5</v>
      </c>
      <c r="X12" s="39"/>
      <c r="Y12" s="36">
        <f>ROUND(SUM(M12,P12,S12)/3,3)</f>
        <v>66.832999999999998</v>
      </c>
      <c r="Z12" s="40" t="s">
        <v>114</v>
      </c>
    </row>
    <row r="13" spans="1:27" s="21" customFormat="1" ht="42" customHeight="1">
      <c r="A13" s="32">
        <v>4</v>
      </c>
      <c r="B13" s="33"/>
      <c r="C13" s="109"/>
      <c r="D13" s="83" t="s">
        <v>320</v>
      </c>
      <c r="E13" s="84" t="s">
        <v>321</v>
      </c>
      <c r="F13" s="85">
        <v>3</v>
      </c>
      <c r="G13" s="86" t="s">
        <v>322</v>
      </c>
      <c r="H13" s="84" t="s">
        <v>323</v>
      </c>
      <c r="I13" s="85" t="s">
        <v>324</v>
      </c>
      <c r="J13" s="85" t="s">
        <v>325</v>
      </c>
      <c r="K13" s="87" t="s">
        <v>278</v>
      </c>
      <c r="L13" s="35">
        <v>182</v>
      </c>
      <c r="M13" s="36">
        <f t="shared" si="0"/>
        <v>60.666666666666664</v>
      </c>
      <c r="N13" s="37">
        <f t="shared" si="1"/>
        <v>4</v>
      </c>
      <c r="O13" s="35">
        <v>181.5</v>
      </c>
      <c r="P13" s="36">
        <f t="shared" si="2"/>
        <v>60.5</v>
      </c>
      <c r="Q13" s="37">
        <f t="shared" si="3"/>
        <v>4</v>
      </c>
      <c r="R13" s="35">
        <v>175.5</v>
      </c>
      <c r="S13" s="36">
        <f t="shared" si="4"/>
        <v>58.5</v>
      </c>
      <c r="T13" s="37">
        <f t="shared" si="5"/>
        <v>4</v>
      </c>
      <c r="U13" s="38"/>
      <c r="V13" s="38"/>
      <c r="W13" s="35">
        <f>L13+O13+R13</f>
        <v>539</v>
      </c>
      <c r="X13" s="39"/>
      <c r="Y13" s="36">
        <f>ROUND(SUM(M13,P13,S13)/3,3)</f>
        <v>59.889000000000003</v>
      </c>
      <c r="Z13" s="40" t="s">
        <v>114</v>
      </c>
    </row>
    <row r="14" spans="1:27" s="77" customFormat="1" ht="30.75" customHeight="1">
      <c r="A14" s="161" t="s">
        <v>237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7" s="21" customFormat="1" ht="42" customHeight="1">
      <c r="A15" s="32">
        <v>1</v>
      </c>
      <c r="B15" s="33"/>
      <c r="C15" s="109"/>
      <c r="D15" s="83" t="s">
        <v>99</v>
      </c>
      <c r="E15" s="84" t="s">
        <v>100</v>
      </c>
      <c r="F15" s="85" t="s">
        <v>24</v>
      </c>
      <c r="G15" s="86" t="s">
        <v>318</v>
      </c>
      <c r="H15" s="84" t="s">
        <v>101</v>
      </c>
      <c r="I15" s="85" t="s">
        <v>102</v>
      </c>
      <c r="J15" s="85" t="s">
        <v>46</v>
      </c>
      <c r="K15" s="87" t="s">
        <v>37</v>
      </c>
      <c r="L15" s="35">
        <v>196.5</v>
      </c>
      <c r="M15" s="36">
        <f>L15/3-IF($U15=1,0.5,IF($U15=2,1.5,0))</f>
        <v>65.5</v>
      </c>
      <c r="N15" s="37">
        <f>RANK(M15,M$15:M$19,0)</f>
        <v>2</v>
      </c>
      <c r="O15" s="35">
        <v>203</v>
      </c>
      <c r="P15" s="36">
        <f>O15/3-IF($U15=1,0.5,IF($U15=2,1.5,0))</f>
        <v>67.666666666666671</v>
      </c>
      <c r="Q15" s="37">
        <f>RANK(P15,P$15:P$19,0)</f>
        <v>1</v>
      </c>
      <c r="R15" s="35">
        <v>195</v>
      </c>
      <c r="S15" s="36">
        <f>R15/3-IF($U15=1,0.5,IF($U15=2,1.5,0))</f>
        <v>65</v>
      </c>
      <c r="T15" s="37">
        <f>RANK(S15,S$15:S$19,0)</f>
        <v>1</v>
      </c>
      <c r="U15" s="38"/>
      <c r="V15" s="38"/>
      <c r="W15" s="35">
        <f>L15+O15+R15</f>
        <v>594.5</v>
      </c>
      <c r="X15" s="39"/>
      <c r="Y15" s="36">
        <f>ROUND(SUM(M15,P15,S15)/3,3)</f>
        <v>66.055999999999997</v>
      </c>
      <c r="Z15" s="40" t="s">
        <v>114</v>
      </c>
    </row>
    <row r="16" spans="1:27" s="21" customFormat="1" ht="42" customHeight="1">
      <c r="A16" s="32">
        <v>2</v>
      </c>
      <c r="B16" s="33"/>
      <c r="C16" s="109"/>
      <c r="D16" s="83" t="s">
        <v>326</v>
      </c>
      <c r="E16" s="84" t="s">
        <v>327</v>
      </c>
      <c r="F16" s="85">
        <v>2</v>
      </c>
      <c r="G16" s="86" t="s">
        <v>328</v>
      </c>
      <c r="H16" s="84" t="s">
        <v>329</v>
      </c>
      <c r="I16" s="85" t="s">
        <v>330</v>
      </c>
      <c r="J16" s="85" t="s">
        <v>46</v>
      </c>
      <c r="K16" s="87" t="s">
        <v>331</v>
      </c>
      <c r="L16" s="35">
        <v>197</v>
      </c>
      <c r="M16" s="36">
        <f>L16/3-IF($U16=1,0.5,IF($U16=2,1.5,0))</f>
        <v>65.666666666666671</v>
      </c>
      <c r="N16" s="37">
        <f>RANK(M16,M$15:M$19,0)</f>
        <v>1</v>
      </c>
      <c r="O16" s="35">
        <v>200.5</v>
      </c>
      <c r="P16" s="36">
        <f>O16/3-IF($U16=1,0.5,IF($U16=2,1.5,0))</f>
        <v>66.833333333333329</v>
      </c>
      <c r="Q16" s="37">
        <f>RANK(P16,P$15:P$19,0)</f>
        <v>3</v>
      </c>
      <c r="R16" s="35">
        <v>195</v>
      </c>
      <c r="S16" s="36">
        <f>R16/3-IF($U16=1,0.5,IF($U16=2,1.5,0))</f>
        <v>65</v>
      </c>
      <c r="T16" s="37">
        <f>RANK(S16,S$15:S$19,0)</f>
        <v>1</v>
      </c>
      <c r="U16" s="38"/>
      <c r="V16" s="38"/>
      <c r="W16" s="35">
        <f>L16+O16+R16</f>
        <v>592.5</v>
      </c>
      <c r="X16" s="39"/>
      <c r="Y16" s="36">
        <f>ROUND(SUM(M16,P16,S16)/3,3)</f>
        <v>65.832999999999998</v>
      </c>
      <c r="Z16" s="40" t="s">
        <v>114</v>
      </c>
    </row>
    <row r="17" spans="1:26" s="21" customFormat="1" ht="42" customHeight="1">
      <c r="A17" s="32">
        <v>3</v>
      </c>
      <c r="B17" s="33"/>
      <c r="C17" s="109"/>
      <c r="D17" s="83" t="s">
        <v>99</v>
      </c>
      <c r="E17" s="84" t="s">
        <v>100</v>
      </c>
      <c r="F17" s="85" t="s">
        <v>24</v>
      </c>
      <c r="G17" s="86" t="s">
        <v>336</v>
      </c>
      <c r="H17" s="84" t="s">
        <v>103</v>
      </c>
      <c r="I17" s="85" t="s">
        <v>102</v>
      </c>
      <c r="J17" s="85" t="s">
        <v>46</v>
      </c>
      <c r="K17" s="87" t="s">
        <v>37</v>
      </c>
      <c r="L17" s="35">
        <v>191.5</v>
      </c>
      <c r="M17" s="36">
        <f>L17/3-IF($U17=1,0.5,IF($U17=2,1.5,0))</f>
        <v>63.833333333333336</v>
      </c>
      <c r="N17" s="37">
        <f>RANK(M17,M$15:M$19,0)</f>
        <v>4</v>
      </c>
      <c r="O17" s="35">
        <v>201.5</v>
      </c>
      <c r="P17" s="36">
        <f>O17/3-IF($U17=1,0.5,IF($U17=2,1.5,0))</f>
        <v>67.166666666666671</v>
      </c>
      <c r="Q17" s="37">
        <f>RANK(P17,P$15:P$19,0)</f>
        <v>2</v>
      </c>
      <c r="R17" s="35">
        <v>193.5</v>
      </c>
      <c r="S17" s="36">
        <f>R17/3-IF($U17=1,0.5,IF($U17=2,1.5,0))</f>
        <v>64.5</v>
      </c>
      <c r="T17" s="37">
        <f>RANK(S17,S$15:S$19,0)</f>
        <v>3</v>
      </c>
      <c r="U17" s="38"/>
      <c r="V17" s="38"/>
      <c r="W17" s="35">
        <f>L17+O17+R17</f>
        <v>586.5</v>
      </c>
      <c r="X17" s="39"/>
      <c r="Y17" s="36">
        <f>ROUND(SUM(M17,P17,S17)/3,3)</f>
        <v>65.167000000000002</v>
      </c>
      <c r="Z17" s="40" t="s">
        <v>114</v>
      </c>
    </row>
    <row r="18" spans="1:26" s="21" customFormat="1" ht="42" customHeight="1">
      <c r="A18" s="32">
        <v>4</v>
      </c>
      <c r="B18" s="33"/>
      <c r="C18" s="109"/>
      <c r="D18" s="83" t="s">
        <v>334</v>
      </c>
      <c r="E18" s="84" t="s">
        <v>335</v>
      </c>
      <c r="F18" s="85" t="s">
        <v>24</v>
      </c>
      <c r="G18" s="86" t="s">
        <v>94</v>
      </c>
      <c r="H18" s="84" t="s">
        <v>95</v>
      </c>
      <c r="I18" s="85" t="s">
        <v>96</v>
      </c>
      <c r="J18" s="85" t="s">
        <v>70</v>
      </c>
      <c r="K18" s="87" t="s">
        <v>37</v>
      </c>
      <c r="L18" s="35">
        <v>188</v>
      </c>
      <c r="M18" s="36">
        <f>L18/3-IF($U18=1,0.5,IF($U18=2,1.5,0))</f>
        <v>62.666666666666664</v>
      </c>
      <c r="N18" s="37">
        <f>RANK(M18,M$15:M$19,0)</f>
        <v>5</v>
      </c>
      <c r="O18" s="35">
        <v>184.5</v>
      </c>
      <c r="P18" s="36">
        <f>O18/3-IF($U18=1,0.5,IF($U18=2,1.5,0))</f>
        <v>61.5</v>
      </c>
      <c r="Q18" s="37">
        <f>RANK(P18,P$15:P$19,0)</f>
        <v>4</v>
      </c>
      <c r="R18" s="35">
        <v>189.5</v>
      </c>
      <c r="S18" s="36">
        <f>R18/3-IF($U18=1,0.5,IF($U18=2,1.5,0))</f>
        <v>63.166666666666664</v>
      </c>
      <c r="T18" s="37">
        <f>RANK(S18,S$15:S$19,0)</f>
        <v>4</v>
      </c>
      <c r="U18" s="38"/>
      <c r="V18" s="38"/>
      <c r="W18" s="35">
        <f>L18+O18+R18</f>
        <v>562</v>
      </c>
      <c r="X18" s="39"/>
      <c r="Y18" s="36">
        <f>ROUND(SUM(M18,P18,S18)/3,3)</f>
        <v>62.444000000000003</v>
      </c>
      <c r="Z18" s="40" t="s">
        <v>114</v>
      </c>
    </row>
    <row r="19" spans="1:26" s="21" customFormat="1" ht="42" customHeight="1">
      <c r="A19" s="32">
        <v>5</v>
      </c>
      <c r="B19" s="33"/>
      <c r="C19" s="109"/>
      <c r="D19" s="100" t="s">
        <v>225</v>
      </c>
      <c r="E19" s="101" t="s">
        <v>226</v>
      </c>
      <c r="F19" s="102" t="s">
        <v>24</v>
      </c>
      <c r="G19" s="16" t="s">
        <v>210</v>
      </c>
      <c r="H19" s="96" t="s">
        <v>105</v>
      </c>
      <c r="I19" s="17" t="s">
        <v>33</v>
      </c>
      <c r="J19" s="17" t="s">
        <v>70</v>
      </c>
      <c r="K19" s="18" t="s">
        <v>37</v>
      </c>
      <c r="L19" s="35">
        <v>192</v>
      </c>
      <c r="M19" s="36">
        <f>L19/3-IF($U19=1,0.5,IF($U19=2,1.5,0))</f>
        <v>64</v>
      </c>
      <c r="N19" s="37">
        <f>RANK(M19,M$15:M$19,0)</f>
        <v>3</v>
      </c>
      <c r="O19" s="35">
        <v>184.5</v>
      </c>
      <c r="P19" s="36">
        <f>O19/3-IF($U19=1,0.5,IF($U19=2,1.5,0))</f>
        <v>61.5</v>
      </c>
      <c r="Q19" s="37">
        <f>RANK(P19,P$15:P$19,0)</f>
        <v>4</v>
      </c>
      <c r="R19" s="35">
        <v>178.5</v>
      </c>
      <c r="S19" s="36">
        <f>R19/3-IF($U19=1,0.5,IF($U19=2,1.5,0))</f>
        <v>59.5</v>
      </c>
      <c r="T19" s="37">
        <f>RANK(S19,S$15:S$19,0)</f>
        <v>5</v>
      </c>
      <c r="U19" s="38"/>
      <c r="V19" s="38"/>
      <c r="W19" s="35">
        <f>L19+O19+R19</f>
        <v>555</v>
      </c>
      <c r="X19" s="39"/>
      <c r="Y19" s="36">
        <f>ROUND(SUM(M19,P19,S19)/3,3)</f>
        <v>61.667000000000002</v>
      </c>
      <c r="Z19" s="40" t="s">
        <v>114</v>
      </c>
    </row>
    <row r="20" spans="1:26" s="98" customFormat="1" ht="21.75" customHeight="1">
      <c r="A20" s="123"/>
      <c r="B20" s="124"/>
      <c r="C20" s="133"/>
      <c r="D20" s="134"/>
      <c r="E20" s="135"/>
      <c r="F20" s="136"/>
      <c r="G20" s="137"/>
      <c r="H20" s="138"/>
      <c r="I20" s="139"/>
      <c r="J20" s="139"/>
      <c r="K20" s="140"/>
      <c r="L20" s="125"/>
      <c r="M20" s="126"/>
      <c r="N20" s="127"/>
      <c r="O20" s="125"/>
      <c r="P20" s="126"/>
      <c r="Q20" s="127"/>
      <c r="R20" s="125"/>
      <c r="S20" s="126"/>
      <c r="T20" s="127"/>
      <c r="U20" s="128"/>
      <c r="V20" s="128"/>
      <c r="W20" s="125"/>
      <c r="X20" s="129"/>
      <c r="Y20" s="126"/>
      <c r="Z20" s="130"/>
    </row>
    <row r="21" spans="1:26" s="20" customFormat="1" ht="33" customHeight="1">
      <c r="D21" s="20" t="s">
        <v>104</v>
      </c>
      <c r="K21" s="20" t="s">
        <v>171</v>
      </c>
    </row>
    <row r="22" spans="1:26" s="20" customFormat="1" ht="10.5" customHeight="1"/>
    <row r="23" spans="1:26" s="20" customFormat="1" ht="33" customHeight="1">
      <c r="D23" s="20" t="s">
        <v>12</v>
      </c>
      <c r="K23" s="20" t="s">
        <v>172</v>
      </c>
    </row>
  </sheetData>
  <protectedRanges>
    <protectedRange sqref="K10" name="Диапазон1_3_1_1_3_11_1_1_3_1_1_2_1_3_2_3_4_4_1_1"/>
  </protectedRanges>
  <sortState ref="A15:AA19">
    <sortCondition descending="1" ref="Y15:Y19"/>
  </sortState>
  <mergeCells count="26">
    <mergeCell ref="A14:Z14"/>
    <mergeCell ref="O7:Q7"/>
    <mergeCell ref="R7:T7"/>
    <mergeCell ref="U7:U8"/>
    <mergeCell ref="V7:V8"/>
    <mergeCell ref="W7:W8"/>
    <mergeCell ref="A9:Z9"/>
    <mergeCell ref="A7:A8"/>
    <mergeCell ref="B7:B8"/>
    <mergeCell ref="C7:C8"/>
    <mergeCell ref="D7:D8"/>
    <mergeCell ref="E7:E8"/>
    <mergeCell ref="G7:G8"/>
    <mergeCell ref="F7:F8"/>
    <mergeCell ref="H7:H8"/>
    <mergeCell ref="X7:X8"/>
    <mergeCell ref="A1:Z1"/>
    <mergeCell ref="A2:Z2"/>
    <mergeCell ref="A3:Z3"/>
    <mergeCell ref="A4:Z4"/>
    <mergeCell ref="A5:Z5"/>
    <mergeCell ref="I7:I8"/>
    <mergeCell ref="K7:K8"/>
    <mergeCell ref="L7:N7"/>
    <mergeCell ref="Y7:Y8"/>
    <mergeCell ref="Z7:Z8"/>
  </mergeCells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5"/>
  <sheetViews>
    <sheetView view="pageBreakPreview" topLeftCell="A4" zoomScale="85" zoomScaleNormal="75" zoomScaleSheetLayoutView="85" workbookViewId="0">
      <selection activeCell="K25" sqref="K25"/>
    </sheetView>
  </sheetViews>
  <sheetFormatPr defaultRowHeight="12.75"/>
  <cols>
    <col min="1" max="1" width="6.28515625" customWidth="1"/>
    <col min="2" max="2" width="7.7109375" hidden="1" customWidth="1"/>
    <col min="3" max="3" width="6.570312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8" customWidth="1"/>
    <col min="10" max="10" width="12.7109375" hidden="1" customWidth="1"/>
    <col min="11" max="11" width="23.28515625" customWidth="1"/>
    <col min="12" max="12" width="6.28515625" customWidth="1"/>
    <col min="13" max="13" width="10.42578125" customWidth="1"/>
    <col min="14" max="14" width="3.85546875" customWidth="1"/>
    <col min="15" max="15" width="5" customWidth="1"/>
    <col min="16" max="16" width="6" customWidth="1"/>
    <col min="17" max="18" width="5" customWidth="1"/>
    <col min="19" max="19" width="6.28515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s="21" customFormat="1" ht="101.25" customHeight="1">
      <c r="A1" s="151" t="s">
        <v>298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s="21" customFormat="1" ht="18.75" customHeight="1">
      <c r="A2" s="152" t="s">
        <v>138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21" customFormat="1" ht="15.95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</row>
    <row r="5" spans="1:27" s="21" customFormat="1" ht="24.75" customHeight="1">
      <c r="A5" s="171" t="s">
        <v>160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</row>
    <row r="6" spans="1:27" s="21" customFormat="1" ht="19.149999999999999" customHeight="1">
      <c r="A6" s="158" t="s">
        <v>351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</row>
    <row r="7" spans="1:27" s="21" customFormat="1" ht="12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s="21" customFormat="1" ht="15" customHeight="1">
      <c r="A8" s="2" t="s">
        <v>170</v>
      </c>
      <c r="E8" s="41"/>
      <c r="AA8" s="132" t="s">
        <v>260</v>
      </c>
    </row>
    <row r="9" spans="1:27" s="21" customFormat="1" ht="20.100000000000001" customHeight="1">
      <c r="A9" s="150" t="s">
        <v>116</v>
      </c>
      <c r="B9" s="149" t="s">
        <v>150</v>
      </c>
      <c r="C9" s="162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56" t="s">
        <v>119</v>
      </c>
      <c r="M9" s="156"/>
      <c r="N9" s="156"/>
      <c r="O9" s="165" t="s">
        <v>174</v>
      </c>
      <c r="P9" s="166"/>
      <c r="Q9" s="166"/>
      <c r="R9" s="166"/>
      <c r="S9" s="166"/>
      <c r="T9" s="166"/>
      <c r="U9" s="167"/>
      <c r="V9" s="149" t="s">
        <v>120</v>
      </c>
      <c r="W9" s="169" t="s">
        <v>121</v>
      </c>
      <c r="X9" s="150"/>
      <c r="Y9" s="149" t="s">
        <v>122</v>
      </c>
      <c r="Z9" s="155" t="s">
        <v>123</v>
      </c>
      <c r="AA9" s="155" t="s">
        <v>124</v>
      </c>
    </row>
    <row r="10" spans="1:27" s="21" customFormat="1" ht="20.100000000000001" customHeight="1">
      <c r="A10" s="150"/>
      <c r="B10" s="149"/>
      <c r="C10" s="163"/>
      <c r="D10" s="148"/>
      <c r="E10" s="148"/>
      <c r="F10" s="150"/>
      <c r="G10" s="148"/>
      <c r="H10" s="148"/>
      <c r="I10" s="148"/>
      <c r="J10" s="29"/>
      <c r="K10" s="148"/>
      <c r="L10" s="156" t="s">
        <v>125</v>
      </c>
      <c r="M10" s="156"/>
      <c r="N10" s="156"/>
      <c r="O10" s="165" t="s">
        <v>126</v>
      </c>
      <c r="P10" s="166"/>
      <c r="Q10" s="166"/>
      <c r="R10" s="166"/>
      <c r="S10" s="166"/>
      <c r="T10" s="166"/>
      <c r="U10" s="167"/>
      <c r="V10" s="168"/>
      <c r="W10" s="163"/>
      <c r="X10" s="150"/>
      <c r="Y10" s="149"/>
      <c r="Z10" s="155"/>
      <c r="AA10" s="155"/>
    </row>
    <row r="11" spans="1:27" s="21" customFormat="1" ht="79.5" customHeight="1">
      <c r="A11" s="150"/>
      <c r="B11" s="149"/>
      <c r="C11" s="164"/>
      <c r="D11" s="148"/>
      <c r="E11" s="148"/>
      <c r="F11" s="150"/>
      <c r="G11" s="148"/>
      <c r="H11" s="148"/>
      <c r="I11" s="148"/>
      <c r="J11" s="29"/>
      <c r="K11" s="148"/>
      <c r="L11" s="31" t="s">
        <v>127</v>
      </c>
      <c r="M11" s="42" t="s">
        <v>128</v>
      </c>
      <c r="N11" s="31" t="s">
        <v>116</v>
      </c>
      <c r="O11" s="43" t="s">
        <v>129</v>
      </c>
      <c r="P11" s="43" t="s">
        <v>130</v>
      </c>
      <c r="Q11" s="43" t="s">
        <v>131</v>
      </c>
      <c r="R11" s="43" t="s">
        <v>132</v>
      </c>
      <c r="S11" s="42" t="s">
        <v>127</v>
      </c>
      <c r="T11" s="31" t="s">
        <v>128</v>
      </c>
      <c r="U11" s="31" t="s">
        <v>116</v>
      </c>
      <c r="V11" s="149"/>
      <c r="W11" s="170"/>
      <c r="X11" s="150"/>
      <c r="Y11" s="149"/>
      <c r="Z11" s="155"/>
      <c r="AA11" s="155"/>
    </row>
    <row r="12" spans="1:27" s="21" customFormat="1" ht="45" customHeight="1">
      <c r="A12" s="44">
        <v>1</v>
      </c>
      <c r="B12" s="110"/>
      <c r="C12" s="46"/>
      <c r="D12" s="83" t="s">
        <v>199</v>
      </c>
      <c r="E12" s="84" t="s">
        <v>200</v>
      </c>
      <c r="F12" s="85" t="s">
        <v>24</v>
      </c>
      <c r="G12" s="86" t="s">
        <v>363</v>
      </c>
      <c r="H12" s="84" t="s">
        <v>364</v>
      </c>
      <c r="I12" s="85" t="s">
        <v>365</v>
      </c>
      <c r="J12" s="85" t="s">
        <v>31</v>
      </c>
      <c r="K12" s="87" t="s">
        <v>32</v>
      </c>
      <c r="L12" s="47">
        <v>140.5</v>
      </c>
      <c r="M12" s="48">
        <f>L12/2</f>
        <v>70.25</v>
      </c>
      <c r="N12" s="49">
        <f t="shared" ref="N12:N19" si="0">RANK(M12,M$12:M$19,0)</f>
        <v>2</v>
      </c>
      <c r="O12" s="50">
        <v>6.8</v>
      </c>
      <c r="P12" s="50">
        <v>6.8</v>
      </c>
      <c r="Q12" s="50">
        <v>7</v>
      </c>
      <c r="R12" s="50">
        <v>6.8</v>
      </c>
      <c r="S12" s="47">
        <f t="shared" ref="S12:S19" si="1">O12+P12+Q12+R12</f>
        <v>27.400000000000002</v>
      </c>
      <c r="T12" s="48">
        <f t="shared" ref="T12:T19" si="2">S12/0.4</f>
        <v>68.5</v>
      </c>
      <c r="U12" s="49">
        <f t="shared" ref="U12:U19" si="3">RANK(T12,T$12:T$19,0)</f>
        <v>4</v>
      </c>
      <c r="V12" s="49"/>
      <c r="W12" s="51"/>
      <c r="X12" s="51"/>
      <c r="Y12" s="51"/>
      <c r="Z12" s="48">
        <f t="shared" ref="Z12:Z19" si="4">(M12+T12)/2-IF($V12=1,0.5,IF($V12=2,1.5,0))</f>
        <v>69.375</v>
      </c>
      <c r="AA12" s="44">
        <v>3</v>
      </c>
    </row>
    <row r="13" spans="1:27" s="21" customFormat="1" ht="45" customHeight="1">
      <c r="A13" s="44">
        <v>2</v>
      </c>
      <c r="B13" s="110"/>
      <c r="C13" s="46"/>
      <c r="D13" s="83" t="s">
        <v>338</v>
      </c>
      <c r="E13" s="78" t="s">
        <v>339</v>
      </c>
      <c r="F13" s="79">
        <v>2</v>
      </c>
      <c r="G13" s="80" t="s">
        <v>340</v>
      </c>
      <c r="H13" s="78" t="s">
        <v>341</v>
      </c>
      <c r="I13" s="79" t="s">
        <v>342</v>
      </c>
      <c r="J13" s="79" t="s">
        <v>343</v>
      </c>
      <c r="K13" s="81" t="s">
        <v>331</v>
      </c>
      <c r="L13" s="47">
        <v>136</v>
      </c>
      <c r="M13" s="120">
        <f t="shared" ref="M13:M19" si="5">L13/2</f>
        <v>68</v>
      </c>
      <c r="N13" s="49">
        <f t="shared" si="0"/>
        <v>3</v>
      </c>
      <c r="O13" s="50">
        <v>6.8</v>
      </c>
      <c r="P13" s="50">
        <v>7</v>
      </c>
      <c r="Q13" s="50">
        <v>7.2</v>
      </c>
      <c r="R13" s="50">
        <v>7.1</v>
      </c>
      <c r="S13" s="47">
        <f t="shared" si="1"/>
        <v>28.1</v>
      </c>
      <c r="T13" s="48">
        <f t="shared" si="2"/>
        <v>70.25</v>
      </c>
      <c r="U13" s="49">
        <f t="shared" si="3"/>
        <v>2</v>
      </c>
      <c r="V13" s="51"/>
      <c r="W13" s="51"/>
      <c r="X13" s="51"/>
      <c r="Y13" s="51"/>
      <c r="Z13" s="48">
        <f t="shared" si="4"/>
        <v>69.125</v>
      </c>
      <c r="AA13" s="44">
        <v>3</v>
      </c>
    </row>
    <row r="14" spans="1:27" s="21" customFormat="1" ht="45" customHeight="1">
      <c r="A14" s="44">
        <v>3</v>
      </c>
      <c r="B14" s="110"/>
      <c r="C14" s="46"/>
      <c r="D14" s="83" t="s">
        <v>188</v>
      </c>
      <c r="E14" s="84" t="s">
        <v>189</v>
      </c>
      <c r="F14" s="85" t="s">
        <v>24</v>
      </c>
      <c r="G14" s="86" t="s">
        <v>360</v>
      </c>
      <c r="H14" s="84" t="s">
        <v>190</v>
      </c>
      <c r="I14" s="85" t="s">
        <v>191</v>
      </c>
      <c r="J14" s="85" t="s">
        <v>192</v>
      </c>
      <c r="K14" s="87" t="s">
        <v>193</v>
      </c>
      <c r="L14" s="47">
        <v>134</v>
      </c>
      <c r="M14" s="120">
        <f t="shared" si="5"/>
        <v>67</v>
      </c>
      <c r="N14" s="49">
        <f t="shared" si="0"/>
        <v>4</v>
      </c>
      <c r="O14" s="50">
        <v>7.2</v>
      </c>
      <c r="P14" s="50">
        <v>7</v>
      </c>
      <c r="Q14" s="50">
        <v>7.2</v>
      </c>
      <c r="R14" s="50">
        <v>7.1</v>
      </c>
      <c r="S14" s="47">
        <f t="shared" si="1"/>
        <v>28.5</v>
      </c>
      <c r="T14" s="48">
        <f t="shared" si="2"/>
        <v>71.25</v>
      </c>
      <c r="U14" s="49">
        <f t="shared" si="3"/>
        <v>1</v>
      </c>
      <c r="V14" s="51"/>
      <c r="W14" s="51"/>
      <c r="X14" s="51"/>
      <c r="Y14" s="51"/>
      <c r="Z14" s="48">
        <f t="shared" si="4"/>
        <v>69.125</v>
      </c>
      <c r="AA14" s="44">
        <v>3</v>
      </c>
    </row>
    <row r="15" spans="1:27" s="21" customFormat="1" ht="45" customHeight="1">
      <c r="A15" s="44">
        <v>4</v>
      </c>
      <c r="B15" s="110"/>
      <c r="C15" s="46"/>
      <c r="D15" s="83" t="s">
        <v>199</v>
      </c>
      <c r="E15" s="78" t="s">
        <v>200</v>
      </c>
      <c r="F15" s="79" t="s">
        <v>24</v>
      </c>
      <c r="G15" s="80" t="s">
        <v>201</v>
      </c>
      <c r="H15" s="78" t="s">
        <v>202</v>
      </c>
      <c r="I15" s="79" t="s">
        <v>203</v>
      </c>
      <c r="J15" s="79" t="s">
        <v>31</v>
      </c>
      <c r="K15" s="81" t="s">
        <v>32</v>
      </c>
      <c r="L15" s="47">
        <v>142.5</v>
      </c>
      <c r="M15" s="48">
        <f t="shared" si="5"/>
        <v>71.25</v>
      </c>
      <c r="N15" s="49">
        <f t="shared" si="0"/>
        <v>1</v>
      </c>
      <c r="O15" s="50">
        <v>6.5</v>
      </c>
      <c r="P15" s="50">
        <v>6.5</v>
      </c>
      <c r="Q15" s="50">
        <v>6.9</v>
      </c>
      <c r="R15" s="50">
        <v>6.8</v>
      </c>
      <c r="S15" s="47">
        <f t="shared" si="1"/>
        <v>26.7</v>
      </c>
      <c r="T15" s="48">
        <f t="shared" si="2"/>
        <v>66.75</v>
      </c>
      <c r="U15" s="49">
        <f t="shared" si="3"/>
        <v>5</v>
      </c>
      <c r="V15" s="51"/>
      <c r="W15" s="51"/>
      <c r="X15" s="51"/>
      <c r="Y15" s="51"/>
      <c r="Z15" s="48">
        <f t="shared" si="4"/>
        <v>69</v>
      </c>
      <c r="AA15" s="44">
        <v>3</v>
      </c>
    </row>
    <row r="16" spans="1:27" s="21" customFormat="1" ht="45" customHeight="1">
      <c r="A16" s="44">
        <v>5</v>
      </c>
      <c r="B16" s="110"/>
      <c r="C16" s="46"/>
      <c r="D16" s="83" t="s">
        <v>194</v>
      </c>
      <c r="E16" s="84" t="s">
        <v>195</v>
      </c>
      <c r="F16" s="85" t="s">
        <v>30</v>
      </c>
      <c r="G16" s="86" t="s">
        <v>196</v>
      </c>
      <c r="H16" s="84" t="s">
        <v>197</v>
      </c>
      <c r="I16" s="85" t="s">
        <v>191</v>
      </c>
      <c r="J16" s="85" t="s">
        <v>198</v>
      </c>
      <c r="K16" s="87" t="s">
        <v>193</v>
      </c>
      <c r="L16" s="47">
        <v>133</v>
      </c>
      <c r="M16" s="48">
        <f t="shared" si="5"/>
        <v>66.5</v>
      </c>
      <c r="N16" s="49">
        <f t="shared" si="0"/>
        <v>5</v>
      </c>
      <c r="O16" s="50">
        <v>6.8</v>
      </c>
      <c r="P16" s="50">
        <v>7</v>
      </c>
      <c r="Q16" s="50">
        <v>7.2</v>
      </c>
      <c r="R16" s="50">
        <v>7</v>
      </c>
      <c r="S16" s="47">
        <f t="shared" si="1"/>
        <v>28</v>
      </c>
      <c r="T16" s="48">
        <f t="shared" si="2"/>
        <v>70</v>
      </c>
      <c r="U16" s="49">
        <f t="shared" si="3"/>
        <v>3</v>
      </c>
      <c r="V16" s="49"/>
      <c r="W16" s="51"/>
      <c r="X16" s="51"/>
      <c r="Y16" s="51"/>
      <c r="Z16" s="48">
        <f t="shared" si="4"/>
        <v>68.25</v>
      </c>
      <c r="AA16" s="44">
        <v>3</v>
      </c>
    </row>
    <row r="17" spans="1:27" s="21" customFormat="1" ht="45" customHeight="1">
      <c r="A17" s="44">
        <v>6</v>
      </c>
      <c r="B17" s="110"/>
      <c r="C17" s="46"/>
      <c r="D17" s="83" t="s">
        <v>97</v>
      </c>
      <c r="E17" s="84" t="s">
        <v>98</v>
      </c>
      <c r="F17" s="85" t="s">
        <v>24</v>
      </c>
      <c r="G17" s="86" t="s">
        <v>88</v>
      </c>
      <c r="H17" s="84" t="s">
        <v>89</v>
      </c>
      <c r="I17" s="85" t="s">
        <v>44</v>
      </c>
      <c r="J17" s="85" t="s">
        <v>44</v>
      </c>
      <c r="K17" s="87" t="s">
        <v>32</v>
      </c>
      <c r="L17" s="47">
        <v>130.5</v>
      </c>
      <c r="M17" s="48">
        <f t="shared" si="5"/>
        <v>65.25</v>
      </c>
      <c r="N17" s="49">
        <f t="shared" si="0"/>
        <v>6</v>
      </c>
      <c r="O17" s="50">
        <v>6.6</v>
      </c>
      <c r="P17" s="50">
        <v>6.2</v>
      </c>
      <c r="Q17" s="50">
        <v>6.5</v>
      </c>
      <c r="R17" s="50">
        <v>6.5</v>
      </c>
      <c r="S17" s="47">
        <f t="shared" si="1"/>
        <v>25.8</v>
      </c>
      <c r="T17" s="48">
        <f t="shared" si="2"/>
        <v>64.5</v>
      </c>
      <c r="U17" s="49">
        <f t="shared" si="3"/>
        <v>7</v>
      </c>
      <c r="V17" s="51"/>
      <c r="W17" s="51"/>
      <c r="X17" s="51"/>
      <c r="Y17" s="51"/>
      <c r="Z17" s="48">
        <f t="shared" si="4"/>
        <v>64.875</v>
      </c>
      <c r="AA17" s="44">
        <v>3</v>
      </c>
    </row>
    <row r="18" spans="1:27" s="21" customFormat="1" ht="45" customHeight="1">
      <c r="A18" s="44">
        <v>6</v>
      </c>
      <c r="B18" s="110"/>
      <c r="C18" s="46"/>
      <c r="D18" s="83" t="s">
        <v>354</v>
      </c>
      <c r="E18" s="84" t="s">
        <v>355</v>
      </c>
      <c r="F18" s="85" t="s">
        <v>24</v>
      </c>
      <c r="G18" s="86" t="s">
        <v>356</v>
      </c>
      <c r="H18" s="84" t="s">
        <v>357</v>
      </c>
      <c r="I18" s="85" t="s">
        <v>358</v>
      </c>
      <c r="J18" s="85" t="s">
        <v>45</v>
      </c>
      <c r="K18" s="87" t="s">
        <v>359</v>
      </c>
      <c r="L18" s="47">
        <v>129</v>
      </c>
      <c r="M18" s="48">
        <f t="shared" si="5"/>
        <v>64.5</v>
      </c>
      <c r="N18" s="49">
        <f t="shared" si="0"/>
        <v>7</v>
      </c>
      <c r="O18" s="50">
        <v>6.7</v>
      </c>
      <c r="P18" s="50">
        <v>6.5</v>
      </c>
      <c r="Q18" s="50">
        <v>6.7</v>
      </c>
      <c r="R18" s="50">
        <v>6.6</v>
      </c>
      <c r="S18" s="47">
        <f t="shared" si="1"/>
        <v>26.5</v>
      </c>
      <c r="T18" s="48">
        <f t="shared" si="2"/>
        <v>66.25</v>
      </c>
      <c r="U18" s="49">
        <f t="shared" si="3"/>
        <v>6</v>
      </c>
      <c r="V18" s="119">
        <v>1</v>
      </c>
      <c r="W18" s="51"/>
      <c r="X18" s="51"/>
      <c r="Y18" s="51"/>
      <c r="Z18" s="48">
        <f t="shared" si="4"/>
        <v>64.875</v>
      </c>
      <c r="AA18" s="44">
        <v>3</v>
      </c>
    </row>
    <row r="19" spans="1:27" s="21" customFormat="1" ht="45" customHeight="1">
      <c r="A19" s="44">
        <v>8</v>
      </c>
      <c r="B19" s="110"/>
      <c r="C19" s="46"/>
      <c r="D19" s="83" t="s">
        <v>344</v>
      </c>
      <c r="E19" s="78" t="s">
        <v>345</v>
      </c>
      <c r="F19" s="79">
        <v>3</v>
      </c>
      <c r="G19" s="80" t="s">
        <v>346</v>
      </c>
      <c r="H19" s="78" t="s">
        <v>347</v>
      </c>
      <c r="I19" s="79" t="s">
        <v>348</v>
      </c>
      <c r="J19" s="79" t="s">
        <v>349</v>
      </c>
      <c r="K19" s="81" t="s">
        <v>350</v>
      </c>
      <c r="L19" s="47">
        <v>102.5</v>
      </c>
      <c r="M19" s="48">
        <f t="shared" si="5"/>
        <v>51.25</v>
      </c>
      <c r="N19" s="49">
        <f t="shared" si="0"/>
        <v>8</v>
      </c>
      <c r="O19" s="50">
        <v>6.3</v>
      </c>
      <c r="P19" s="50">
        <v>6</v>
      </c>
      <c r="Q19" s="50">
        <v>5.5</v>
      </c>
      <c r="R19" s="50">
        <v>6</v>
      </c>
      <c r="S19" s="47">
        <f t="shared" si="1"/>
        <v>23.8</v>
      </c>
      <c r="T19" s="48">
        <f t="shared" si="2"/>
        <v>59.5</v>
      </c>
      <c r="U19" s="49">
        <f t="shared" si="3"/>
        <v>8</v>
      </c>
      <c r="V19" s="51"/>
      <c r="W19" s="119">
        <v>1</v>
      </c>
      <c r="X19" s="51"/>
      <c r="Y19" s="51"/>
      <c r="Z19" s="48">
        <f t="shared" si="4"/>
        <v>55.375</v>
      </c>
      <c r="AA19" s="44" t="s">
        <v>114</v>
      </c>
    </row>
    <row r="21" spans="1:27" s="20" customFormat="1" ht="28.5" customHeight="1">
      <c r="D21" s="20" t="s">
        <v>104</v>
      </c>
      <c r="K21" s="20" t="s">
        <v>171</v>
      </c>
    </row>
    <row r="22" spans="1:27" s="20" customFormat="1" ht="10.5" customHeight="1"/>
    <row r="23" spans="1:27" s="20" customFormat="1" ht="27" customHeight="1">
      <c r="D23" s="20" t="s">
        <v>12</v>
      </c>
      <c r="K23" s="20" t="s">
        <v>172</v>
      </c>
    </row>
    <row r="24" spans="1:27" s="20" customFormat="1"/>
    <row r="25" spans="1:27" s="20" customFormat="1" ht="30.75" customHeight="1">
      <c r="D25" s="20" t="s">
        <v>22</v>
      </c>
      <c r="K25" s="20" t="s">
        <v>175</v>
      </c>
    </row>
  </sheetData>
  <sortState ref="A12:AA19">
    <sortCondition descending="1" ref="Z12:Z19"/>
  </sortState>
  <mergeCells count="26">
    <mergeCell ref="A1:AA1"/>
    <mergeCell ref="A2:AA2"/>
    <mergeCell ref="A3:AA3"/>
    <mergeCell ref="A4:AA4"/>
    <mergeCell ref="A5:AA5"/>
    <mergeCell ref="L10:N10"/>
    <mergeCell ref="O10:U10"/>
    <mergeCell ref="V9:V11"/>
    <mergeCell ref="W9:W11"/>
    <mergeCell ref="O9:U9"/>
    <mergeCell ref="A6:AA6"/>
    <mergeCell ref="A9:A11"/>
    <mergeCell ref="B9:B11"/>
    <mergeCell ref="C9:C11"/>
    <mergeCell ref="D9:D11"/>
    <mergeCell ref="E9:E11"/>
    <mergeCell ref="F9:F11"/>
    <mergeCell ref="X9:X11"/>
    <mergeCell ref="Y9:Y11"/>
    <mergeCell ref="Z9:Z11"/>
    <mergeCell ref="G9:G11"/>
    <mergeCell ref="H9:H11"/>
    <mergeCell ref="I9:I11"/>
    <mergeCell ref="K9:K11"/>
    <mergeCell ref="L9:N9"/>
    <mergeCell ref="AA9:AA11"/>
  </mergeCells>
  <pageMargins left="0.15748031496062992" right="0.15748031496062992" top="0.35433070866141736" bottom="0.23622047244094491" header="0.31496062992125984" footer="0.15748031496062992"/>
  <pageSetup paperSize="9" scale="69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6"/>
  <sheetViews>
    <sheetView view="pageBreakPreview" topLeftCell="A7" zoomScale="85" zoomScaleNormal="75" zoomScaleSheetLayoutView="85" workbookViewId="0">
      <selection activeCell="D12" sqref="D12:K20"/>
    </sheetView>
  </sheetViews>
  <sheetFormatPr defaultRowHeight="12.75"/>
  <cols>
    <col min="1" max="1" width="5" customWidth="1"/>
    <col min="2" max="2" width="7.7109375" hidden="1" customWidth="1"/>
    <col min="3" max="3" width="6.5703125" hidden="1" customWidth="1"/>
    <col min="4" max="4" width="20.7109375" customWidth="1"/>
    <col min="5" max="5" width="8.28515625" customWidth="1"/>
    <col min="6" max="6" width="5.28515625" customWidth="1"/>
    <col min="7" max="7" width="36.28515625" customWidth="1"/>
    <col min="8" max="8" width="8.7109375" customWidth="1"/>
    <col min="9" max="9" width="18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5" customWidth="1"/>
    <col min="16" max="16" width="6" customWidth="1"/>
    <col min="17" max="18" width="5" customWidth="1"/>
    <col min="19" max="19" width="6.28515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s="21" customFormat="1" ht="101.25" customHeight="1">
      <c r="A1" s="151" t="s">
        <v>259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s="21" customFormat="1" ht="18.75" customHeight="1">
      <c r="A2" s="152" t="s">
        <v>138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21" customFormat="1" ht="15.95" customHeight="1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s="21" customFormat="1" ht="15.95" customHeight="1">
      <c r="A4" s="154" t="s">
        <v>155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</row>
    <row r="5" spans="1:27" s="21" customFormat="1" ht="24.75" customHeight="1">
      <c r="A5" s="171" t="s">
        <v>219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</row>
    <row r="6" spans="1:27" s="21" customFormat="1" ht="19.149999999999999" customHeight="1">
      <c r="A6" s="158" t="s">
        <v>351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</row>
    <row r="7" spans="1:27" s="21" customFormat="1" ht="12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s="21" customFormat="1" ht="15" customHeight="1">
      <c r="A8" s="2" t="s">
        <v>170</v>
      </c>
      <c r="E8" s="41"/>
      <c r="AA8" s="132" t="s">
        <v>260</v>
      </c>
    </row>
    <row r="9" spans="1:27" s="21" customFormat="1" ht="20.100000000000001" customHeight="1">
      <c r="A9" s="150" t="s">
        <v>116</v>
      </c>
      <c r="B9" s="149" t="s">
        <v>150</v>
      </c>
      <c r="C9" s="162" t="s">
        <v>13</v>
      </c>
      <c r="D9" s="148" t="s">
        <v>117</v>
      </c>
      <c r="E9" s="148" t="s">
        <v>4</v>
      </c>
      <c r="F9" s="150" t="s">
        <v>5</v>
      </c>
      <c r="G9" s="148" t="s">
        <v>118</v>
      </c>
      <c r="H9" s="148" t="s">
        <v>4</v>
      </c>
      <c r="I9" s="148" t="s">
        <v>7</v>
      </c>
      <c r="J9" s="29"/>
      <c r="K9" s="148" t="s">
        <v>9</v>
      </c>
      <c r="L9" s="156" t="s">
        <v>119</v>
      </c>
      <c r="M9" s="156"/>
      <c r="N9" s="156"/>
      <c r="O9" s="165" t="s">
        <v>174</v>
      </c>
      <c r="P9" s="166"/>
      <c r="Q9" s="166"/>
      <c r="R9" s="166"/>
      <c r="S9" s="166"/>
      <c r="T9" s="166"/>
      <c r="U9" s="167"/>
      <c r="V9" s="149" t="s">
        <v>120</v>
      </c>
      <c r="W9" s="169" t="s">
        <v>121</v>
      </c>
      <c r="X9" s="150"/>
      <c r="Y9" s="149" t="s">
        <v>122</v>
      </c>
      <c r="Z9" s="155" t="s">
        <v>123</v>
      </c>
      <c r="AA9" s="155" t="s">
        <v>124</v>
      </c>
    </row>
    <row r="10" spans="1:27" s="21" customFormat="1" ht="20.100000000000001" customHeight="1">
      <c r="A10" s="150"/>
      <c r="B10" s="149"/>
      <c r="C10" s="163"/>
      <c r="D10" s="148"/>
      <c r="E10" s="148"/>
      <c r="F10" s="150"/>
      <c r="G10" s="148"/>
      <c r="H10" s="148"/>
      <c r="I10" s="148"/>
      <c r="J10" s="29"/>
      <c r="K10" s="148"/>
      <c r="L10" s="156" t="s">
        <v>125</v>
      </c>
      <c r="M10" s="156"/>
      <c r="N10" s="156"/>
      <c r="O10" s="165" t="s">
        <v>126</v>
      </c>
      <c r="P10" s="166"/>
      <c r="Q10" s="166"/>
      <c r="R10" s="166"/>
      <c r="S10" s="166"/>
      <c r="T10" s="166"/>
      <c r="U10" s="167"/>
      <c r="V10" s="168"/>
      <c r="W10" s="163"/>
      <c r="X10" s="150"/>
      <c r="Y10" s="149"/>
      <c r="Z10" s="155"/>
      <c r="AA10" s="155"/>
    </row>
    <row r="11" spans="1:27" s="21" customFormat="1" ht="79.5" customHeight="1">
      <c r="A11" s="150"/>
      <c r="B11" s="149"/>
      <c r="C11" s="164"/>
      <c r="D11" s="148"/>
      <c r="E11" s="148"/>
      <c r="F11" s="150"/>
      <c r="G11" s="148"/>
      <c r="H11" s="148"/>
      <c r="I11" s="148"/>
      <c r="J11" s="29"/>
      <c r="K11" s="148"/>
      <c r="L11" s="31" t="s">
        <v>127</v>
      </c>
      <c r="M11" s="42" t="s">
        <v>128</v>
      </c>
      <c r="N11" s="31" t="s">
        <v>116</v>
      </c>
      <c r="O11" s="43" t="s">
        <v>129</v>
      </c>
      <c r="P11" s="43" t="s">
        <v>130</v>
      </c>
      <c r="Q11" s="43" t="s">
        <v>131</v>
      </c>
      <c r="R11" s="43" t="s">
        <v>132</v>
      </c>
      <c r="S11" s="42" t="s">
        <v>127</v>
      </c>
      <c r="T11" s="31" t="s">
        <v>128</v>
      </c>
      <c r="U11" s="31" t="s">
        <v>116</v>
      </c>
      <c r="V11" s="149"/>
      <c r="W11" s="170"/>
      <c r="X11" s="150"/>
      <c r="Y11" s="149"/>
      <c r="Z11" s="155"/>
      <c r="AA11" s="155"/>
    </row>
    <row r="12" spans="1:27" s="21" customFormat="1" ht="40.5" customHeight="1">
      <c r="A12" s="44">
        <v>1</v>
      </c>
      <c r="B12" s="45"/>
      <c r="C12" s="46"/>
      <c r="D12" s="112" t="s">
        <v>82</v>
      </c>
      <c r="E12" s="104" t="s">
        <v>83</v>
      </c>
      <c r="F12" s="87">
        <v>2</v>
      </c>
      <c r="G12" s="16" t="s">
        <v>292</v>
      </c>
      <c r="H12" s="111" t="s">
        <v>293</v>
      </c>
      <c r="I12" s="17" t="s">
        <v>35</v>
      </c>
      <c r="J12" s="17" t="s">
        <v>61</v>
      </c>
      <c r="K12" s="18" t="s">
        <v>32</v>
      </c>
      <c r="L12" s="47">
        <v>176</v>
      </c>
      <c r="M12" s="48">
        <f t="shared" ref="M12:M20" si="0">L12/2.5</f>
        <v>70.400000000000006</v>
      </c>
      <c r="N12" s="49">
        <f t="shared" ref="N12:N20" si="1">RANK(M12,M$12:M$20,0)</f>
        <v>1</v>
      </c>
      <c r="O12" s="50">
        <v>7.3</v>
      </c>
      <c r="P12" s="50">
        <v>7.6</v>
      </c>
      <c r="Q12" s="50">
        <v>7.5</v>
      </c>
      <c r="R12" s="50">
        <v>7.5</v>
      </c>
      <c r="S12" s="47">
        <f t="shared" ref="S12:S20" si="2">O12+P12+Q12+R12</f>
        <v>29.9</v>
      </c>
      <c r="T12" s="48">
        <f t="shared" ref="T12:T20" si="3">S12/0.4</f>
        <v>74.749999999999986</v>
      </c>
      <c r="U12" s="49">
        <f t="shared" ref="U12:U20" si="4">RANK(T12,T$12:T$20,0)</f>
        <v>2</v>
      </c>
      <c r="V12" s="49"/>
      <c r="W12" s="51"/>
      <c r="X12" s="51"/>
      <c r="Y12" s="51"/>
      <c r="Z12" s="48">
        <f t="shared" ref="Z12:Z20" si="5">(M12+T12)/2-IF($V12=1,0.5,IF($V12=2,1.5,0))</f>
        <v>72.574999999999989</v>
      </c>
      <c r="AA12" s="44">
        <v>3</v>
      </c>
    </row>
    <row r="13" spans="1:27" s="21" customFormat="1" ht="40.5" customHeight="1">
      <c r="A13" s="44">
        <v>2</v>
      </c>
      <c r="B13" s="45"/>
      <c r="C13" s="46"/>
      <c r="D13" s="83" t="s">
        <v>66</v>
      </c>
      <c r="E13" s="84" t="s">
        <v>67</v>
      </c>
      <c r="F13" s="85" t="s">
        <v>29</v>
      </c>
      <c r="G13" s="86" t="s">
        <v>52</v>
      </c>
      <c r="H13" s="84" t="s">
        <v>53</v>
      </c>
      <c r="I13" s="85" t="s">
        <v>54</v>
      </c>
      <c r="J13" s="85" t="s">
        <v>46</v>
      </c>
      <c r="K13" s="87" t="s">
        <v>32</v>
      </c>
      <c r="L13" s="47">
        <v>170</v>
      </c>
      <c r="M13" s="48">
        <f t="shared" si="0"/>
        <v>68</v>
      </c>
      <c r="N13" s="49">
        <f t="shared" si="1"/>
        <v>3</v>
      </c>
      <c r="O13" s="50">
        <v>7.4</v>
      </c>
      <c r="P13" s="50">
        <v>7.7</v>
      </c>
      <c r="Q13" s="50">
        <v>7.5</v>
      </c>
      <c r="R13" s="50">
        <v>7.7</v>
      </c>
      <c r="S13" s="47">
        <f t="shared" si="2"/>
        <v>30.3</v>
      </c>
      <c r="T13" s="48">
        <f t="shared" si="3"/>
        <v>75.75</v>
      </c>
      <c r="U13" s="49">
        <f t="shared" si="4"/>
        <v>1</v>
      </c>
      <c r="V13" s="51"/>
      <c r="W13" s="51"/>
      <c r="X13" s="51"/>
      <c r="Y13" s="51"/>
      <c r="Z13" s="48">
        <f t="shared" si="5"/>
        <v>71.875</v>
      </c>
      <c r="AA13" s="44">
        <v>3</v>
      </c>
    </row>
    <row r="14" spans="1:27" s="21" customFormat="1" ht="40.5" customHeight="1">
      <c r="A14" s="44">
        <v>3</v>
      </c>
      <c r="B14" s="45"/>
      <c r="C14" s="46"/>
      <c r="D14" s="113" t="s">
        <v>82</v>
      </c>
      <c r="E14" s="104" t="s">
        <v>83</v>
      </c>
      <c r="F14" s="87">
        <v>2</v>
      </c>
      <c r="G14" s="114" t="s">
        <v>85</v>
      </c>
      <c r="H14" s="115" t="s">
        <v>86</v>
      </c>
      <c r="I14" s="116" t="s">
        <v>35</v>
      </c>
      <c r="J14" s="117" t="s">
        <v>61</v>
      </c>
      <c r="K14" s="118" t="s">
        <v>32</v>
      </c>
      <c r="L14" s="47">
        <v>172</v>
      </c>
      <c r="M14" s="48">
        <f t="shared" si="0"/>
        <v>68.8</v>
      </c>
      <c r="N14" s="49">
        <f t="shared" si="1"/>
        <v>2</v>
      </c>
      <c r="O14" s="50">
        <v>7.3</v>
      </c>
      <c r="P14" s="50">
        <v>7.3</v>
      </c>
      <c r="Q14" s="50">
        <v>7.1</v>
      </c>
      <c r="R14" s="50">
        <v>7.3</v>
      </c>
      <c r="S14" s="47">
        <f t="shared" si="2"/>
        <v>29</v>
      </c>
      <c r="T14" s="48">
        <f t="shared" si="3"/>
        <v>72.5</v>
      </c>
      <c r="U14" s="49">
        <f t="shared" si="4"/>
        <v>4</v>
      </c>
      <c r="V14" s="51"/>
      <c r="W14" s="51"/>
      <c r="X14" s="51"/>
      <c r="Y14" s="51"/>
      <c r="Z14" s="48">
        <f t="shared" si="5"/>
        <v>70.650000000000006</v>
      </c>
      <c r="AA14" s="44">
        <v>3</v>
      </c>
    </row>
    <row r="15" spans="1:27" s="21" customFormat="1" ht="40.5" customHeight="1">
      <c r="A15" s="44">
        <v>4</v>
      </c>
      <c r="B15" s="45"/>
      <c r="C15" s="46"/>
      <c r="D15" s="83" t="s">
        <v>361</v>
      </c>
      <c r="E15" s="84" t="s">
        <v>362</v>
      </c>
      <c r="F15" s="85">
        <v>2</v>
      </c>
      <c r="G15" s="86" t="s">
        <v>261</v>
      </c>
      <c r="H15" s="84" t="s">
        <v>262</v>
      </c>
      <c r="I15" s="85" t="s">
        <v>35</v>
      </c>
      <c r="J15" s="85" t="s">
        <v>61</v>
      </c>
      <c r="K15" s="87" t="s">
        <v>32</v>
      </c>
      <c r="L15" s="47">
        <v>168</v>
      </c>
      <c r="M15" s="48">
        <f t="shared" si="0"/>
        <v>67.2</v>
      </c>
      <c r="N15" s="49">
        <f t="shared" si="1"/>
        <v>4</v>
      </c>
      <c r="O15" s="50">
        <v>7.2</v>
      </c>
      <c r="P15" s="50">
        <v>7.2</v>
      </c>
      <c r="Q15" s="50">
        <v>7.5</v>
      </c>
      <c r="R15" s="50">
        <v>7.3</v>
      </c>
      <c r="S15" s="47">
        <f t="shared" si="2"/>
        <v>29.2</v>
      </c>
      <c r="T15" s="48">
        <f t="shared" si="3"/>
        <v>73</v>
      </c>
      <c r="U15" s="49">
        <f t="shared" si="4"/>
        <v>3</v>
      </c>
      <c r="V15" s="51"/>
      <c r="W15" s="51"/>
      <c r="X15" s="51"/>
      <c r="Y15" s="51"/>
      <c r="Z15" s="48">
        <f t="shared" si="5"/>
        <v>70.099999999999994</v>
      </c>
      <c r="AA15" s="44">
        <v>3</v>
      </c>
    </row>
    <row r="16" spans="1:27" s="21" customFormat="1" ht="40.5" customHeight="1">
      <c r="A16" s="44">
        <v>5</v>
      </c>
      <c r="B16" s="45"/>
      <c r="C16" s="46"/>
      <c r="D16" s="83" t="s">
        <v>38</v>
      </c>
      <c r="E16" s="84" t="s">
        <v>39</v>
      </c>
      <c r="F16" s="85">
        <v>1</v>
      </c>
      <c r="G16" s="86" t="s">
        <v>40</v>
      </c>
      <c r="H16" s="84" t="s">
        <v>41</v>
      </c>
      <c r="I16" s="85" t="s">
        <v>366</v>
      </c>
      <c r="J16" s="85" t="s">
        <v>45</v>
      </c>
      <c r="K16" s="87" t="s">
        <v>148</v>
      </c>
      <c r="L16" s="47">
        <v>162.5</v>
      </c>
      <c r="M16" s="48">
        <f t="shared" si="0"/>
        <v>65</v>
      </c>
      <c r="N16" s="49">
        <f t="shared" si="1"/>
        <v>6</v>
      </c>
      <c r="O16" s="50">
        <v>7.2</v>
      </c>
      <c r="P16" s="50">
        <v>7.2</v>
      </c>
      <c r="Q16" s="50">
        <v>6.7</v>
      </c>
      <c r="R16" s="50">
        <v>7.1</v>
      </c>
      <c r="S16" s="47">
        <f t="shared" si="2"/>
        <v>28.200000000000003</v>
      </c>
      <c r="T16" s="48">
        <f t="shared" si="3"/>
        <v>70.5</v>
      </c>
      <c r="U16" s="49">
        <f t="shared" si="4"/>
        <v>5</v>
      </c>
      <c r="V16" s="49"/>
      <c r="W16" s="51"/>
      <c r="X16" s="51"/>
      <c r="Y16" s="51"/>
      <c r="Z16" s="48">
        <f t="shared" si="5"/>
        <v>67.75</v>
      </c>
      <c r="AA16" s="44">
        <v>3</v>
      </c>
    </row>
    <row r="17" spans="1:27" s="21" customFormat="1" ht="40.5" customHeight="1">
      <c r="A17" s="44">
        <v>6</v>
      </c>
      <c r="B17" s="45"/>
      <c r="C17" s="46"/>
      <c r="D17" s="83" t="s">
        <v>199</v>
      </c>
      <c r="E17" s="84" t="s">
        <v>200</v>
      </c>
      <c r="F17" s="85" t="s">
        <v>24</v>
      </c>
      <c r="G17" s="86" t="s">
        <v>363</v>
      </c>
      <c r="H17" s="84" t="s">
        <v>364</v>
      </c>
      <c r="I17" s="85" t="s">
        <v>365</v>
      </c>
      <c r="J17" s="85" t="s">
        <v>31</v>
      </c>
      <c r="K17" s="87" t="s">
        <v>32</v>
      </c>
      <c r="L17" s="47">
        <v>165</v>
      </c>
      <c r="M17" s="48">
        <f t="shared" si="0"/>
        <v>66</v>
      </c>
      <c r="N17" s="49">
        <f t="shared" si="1"/>
        <v>5</v>
      </c>
      <c r="O17" s="50">
        <v>6.9</v>
      </c>
      <c r="P17" s="50">
        <v>6.9</v>
      </c>
      <c r="Q17" s="50">
        <v>6.9</v>
      </c>
      <c r="R17" s="50">
        <v>6.9</v>
      </c>
      <c r="S17" s="47">
        <f t="shared" si="2"/>
        <v>27.6</v>
      </c>
      <c r="T17" s="48">
        <f t="shared" si="3"/>
        <v>69</v>
      </c>
      <c r="U17" s="49">
        <f t="shared" si="4"/>
        <v>6</v>
      </c>
      <c r="V17" s="51"/>
      <c r="W17" s="51"/>
      <c r="X17" s="51"/>
      <c r="Y17" s="51"/>
      <c r="Z17" s="48">
        <f t="shared" si="5"/>
        <v>67.5</v>
      </c>
      <c r="AA17" s="44">
        <v>3</v>
      </c>
    </row>
    <row r="18" spans="1:27" s="21" customFormat="1" ht="40.5" customHeight="1">
      <c r="A18" s="44">
        <v>7</v>
      </c>
      <c r="B18" s="110" t="s">
        <v>353</v>
      </c>
      <c r="C18" s="46"/>
      <c r="D18" s="83" t="s">
        <v>338</v>
      </c>
      <c r="E18" s="78" t="s">
        <v>339</v>
      </c>
      <c r="F18" s="79">
        <v>2</v>
      </c>
      <c r="G18" s="80" t="s">
        <v>340</v>
      </c>
      <c r="H18" s="78" t="s">
        <v>341</v>
      </c>
      <c r="I18" s="79" t="s">
        <v>342</v>
      </c>
      <c r="J18" s="79" t="s">
        <v>343</v>
      </c>
      <c r="K18" s="81" t="s">
        <v>331</v>
      </c>
      <c r="L18" s="47">
        <v>157.5</v>
      </c>
      <c r="M18" s="48">
        <f t="shared" si="0"/>
        <v>63</v>
      </c>
      <c r="N18" s="49">
        <f t="shared" si="1"/>
        <v>7</v>
      </c>
      <c r="O18" s="50">
        <v>6.7</v>
      </c>
      <c r="P18" s="50">
        <v>6.8</v>
      </c>
      <c r="Q18" s="50">
        <v>7</v>
      </c>
      <c r="R18" s="50">
        <v>6.9</v>
      </c>
      <c r="S18" s="47">
        <f t="shared" si="2"/>
        <v>27.4</v>
      </c>
      <c r="T18" s="48">
        <f t="shared" si="3"/>
        <v>68.499999999999986</v>
      </c>
      <c r="U18" s="49">
        <f t="shared" si="4"/>
        <v>7</v>
      </c>
      <c r="V18" s="51"/>
      <c r="W18" s="51"/>
      <c r="X18" s="51"/>
      <c r="Y18" s="51"/>
      <c r="Z18" s="48">
        <f t="shared" si="5"/>
        <v>65.75</v>
      </c>
      <c r="AA18" s="44">
        <v>3</v>
      </c>
    </row>
    <row r="19" spans="1:27" s="21" customFormat="1" ht="40.5" customHeight="1">
      <c r="A19" s="44">
        <v>8</v>
      </c>
      <c r="B19" s="45"/>
      <c r="C19" s="46"/>
      <c r="D19" s="83" t="s">
        <v>199</v>
      </c>
      <c r="E19" s="78" t="s">
        <v>200</v>
      </c>
      <c r="F19" s="79" t="s">
        <v>24</v>
      </c>
      <c r="G19" s="80" t="s">
        <v>201</v>
      </c>
      <c r="H19" s="78" t="s">
        <v>202</v>
      </c>
      <c r="I19" s="79" t="s">
        <v>203</v>
      </c>
      <c r="J19" s="79" t="s">
        <v>31</v>
      </c>
      <c r="K19" s="81" t="s">
        <v>32</v>
      </c>
      <c r="L19" s="47">
        <v>156</v>
      </c>
      <c r="M19" s="48">
        <f t="shared" si="0"/>
        <v>62.4</v>
      </c>
      <c r="N19" s="49">
        <f t="shared" si="1"/>
        <v>8</v>
      </c>
      <c r="O19" s="50">
        <v>6.7</v>
      </c>
      <c r="P19" s="50">
        <v>6.5</v>
      </c>
      <c r="Q19" s="50">
        <v>6.5</v>
      </c>
      <c r="R19" s="50">
        <v>6.6</v>
      </c>
      <c r="S19" s="47">
        <f t="shared" si="2"/>
        <v>26.299999999999997</v>
      </c>
      <c r="T19" s="48">
        <f t="shared" si="3"/>
        <v>65.749999999999986</v>
      </c>
      <c r="U19" s="49">
        <f t="shared" si="4"/>
        <v>8</v>
      </c>
      <c r="V19" s="51"/>
      <c r="W19" s="51"/>
      <c r="X19" s="51"/>
      <c r="Y19" s="51"/>
      <c r="Z19" s="48">
        <f t="shared" si="5"/>
        <v>64.074999999999989</v>
      </c>
      <c r="AA19" s="44">
        <v>3</v>
      </c>
    </row>
    <row r="20" spans="1:27" s="21" customFormat="1" ht="45" customHeight="1">
      <c r="A20" s="44">
        <v>9</v>
      </c>
      <c r="B20" s="45"/>
      <c r="C20" s="46"/>
      <c r="D20" s="83" t="s">
        <v>344</v>
      </c>
      <c r="E20" s="78" t="s">
        <v>345</v>
      </c>
      <c r="F20" s="79">
        <v>3</v>
      </c>
      <c r="G20" s="80" t="s">
        <v>346</v>
      </c>
      <c r="H20" s="78" t="s">
        <v>347</v>
      </c>
      <c r="I20" s="79" t="s">
        <v>348</v>
      </c>
      <c r="J20" s="79" t="s">
        <v>349</v>
      </c>
      <c r="K20" s="81" t="s">
        <v>350</v>
      </c>
      <c r="L20" s="47">
        <v>129.5</v>
      </c>
      <c r="M20" s="48">
        <f t="shared" si="0"/>
        <v>51.8</v>
      </c>
      <c r="N20" s="49">
        <f t="shared" si="1"/>
        <v>9</v>
      </c>
      <c r="O20" s="50">
        <v>6</v>
      </c>
      <c r="P20" s="50">
        <v>5</v>
      </c>
      <c r="Q20" s="50">
        <v>5.3</v>
      </c>
      <c r="R20" s="50">
        <v>5.5</v>
      </c>
      <c r="S20" s="47">
        <f t="shared" si="2"/>
        <v>21.8</v>
      </c>
      <c r="T20" s="48">
        <f t="shared" si="3"/>
        <v>54.5</v>
      </c>
      <c r="U20" s="49">
        <f t="shared" si="4"/>
        <v>9</v>
      </c>
      <c r="V20" s="51"/>
      <c r="W20" s="119">
        <v>2</v>
      </c>
      <c r="X20" s="51"/>
      <c r="Y20" s="51"/>
      <c r="Z20" s="48">
        <f t="shared" si="5"/>
        <v>53.15</v>
      </c>
      <c r="AA20" s="44" t="s">
        <v>114</v>
      </c>
    </row>
    <row r="21" spans="1:27" ht="10.5" customHeight="1"/>
    <row r="22" spans="1:27" s="20" customFormat="1" ht="21.75" customHeight="1">
      <c r="D22" s="20" t="s">
        <v>104</v>
      </c>
      <c r="K22" s="20" t="s">
        <v>171</v>
      </c>
    </row>
    <row r="23" spans="1:27" s="20" customFormat="1" ht="10.5" customHeight="1"/>
    <row r="24" spans="1:27" s="20" customFormat="1" ht="27" customHeight="1">
      <c r="D24" s="20" t="s">
        <v>12</v>
      </c>
      <c r="K24" s="20" t="s">
        <v>172</v>
      </c>
    </row>
    <row r="25" spans="1:27" s="20" customFormat="1"/>
    <row r="26" spans="1:27" s="20" customFormat="1" ht="30.75" customHeight="1">
      <c r="D26" s="20" t="s">
        <v>22</v>
      </c>
      <c r="K26" s="20" t="s">
        <v>175</v>
      </c>
    </row>
  </sheetData>
  <protectedRanges>
    <protectedRange sqref="K13" name="Диапазон1_3_1_1_3_11_1_1_3_1_1_2_1_3_2_3_4_4_1"/>
  </protectedRanges>
  <sortState ref="A12:AA20">
    <sortCondition descending="1" ref="Z12:Z20"/>
  </sortState>
  <mergeCells count="26">
    <mergeCell ref="A2:AA2"/>
    <mergeCell ref="A3:AA3"/>
    <mergeCell ref="A1:AA1"/>
    <mergeCell ref="A4:AA4"/>
    <mergeCell ref="O9:U9"/>
    <mergeCell ref="I9:I11"/>
    <mergeCell ref="W9:W11"/>
    <mergeCell ref="H9:H11"/>
    <mergeCell ref="Y9:Y11"/>
    <mergeCell ref="Z9:Z11"/>
    <mergeCell ref="AA9:AA11"/>
    <mergeCell ref="L10:N10"/>
    <mergeCell ref="O10:U10"/>
    <mergeCell ref="K9:K11"/>
    <mergeCell ref="L9:N9"/>
    <mergeCell ref="X9:X11"/>
    <mergeCell ref="A6:AA6"/>
    <mergeCell ref="A9:A11"/>
    <mergeCell ref="A5:AA5"/>
    <mergeCell ref="B9:B11"/>
    <mergeCell ref="C9:C11"/>
    <mergeCell ref="D9:D11"/>
    <mergeCell ref="E9:E11"/>
    <mergeCell ref="F9:F11"/>
    <mergeCell ref="G9:G11"/>
    <mergeCell ref="V9:V11"/>
  </mergeCells>
  <pageMargins left="0.15748031496062992" right="0.15748031496062992" top="0.35433070866141736" bottom="0.23622047244094491" header="0.31496062992125984" footer="0.15748031496062992"/>
  <pageSetup paperSize="9" scale="69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/>
  </sheetPr>
  <dimension ref="A1:AA23"/>
  <sheetViews>
    <sheetView view="pageBreakPreview" topLeftCell="A4" zoomScale="75" zoomScaleNormal="100" zoomScaleSheetLayoutView="75" workbookViewId="0">
      <selection activeCell="A16" sqref="A16:Z16"/>
    </sheetView>
  </sheetViews>
  <sheetFormatPr defaultRowHeight="12.75"/>
  <cols>
    <col min="1" max="1" width="6.28515625" customWidth="1"/>
    <col min="2" max="2" width="4.7109375" hidden="1" customWidth="1"/>
    <col min="3" max="3" width="7.28515625" hidden="1" customWidth="1"/>
    <col min="4" max="4" width="18.7109375" customWidth="1"/>
    <col min="5" max="5" width="8.5703125" customWidth="1"/>
    <col min="6" max="6" width="6.42578125" customWidth="1"/>
    <col min="7" max="7" width="31.28515625" customWidth="1"/>
    <col min="8" max="8" width="8.7109375" customWidth="1"/>
    <col min="9" max="9" width="15" customWidth="1"/>
    <col min="10" max="10" width="12.7109375" hidden="1" customWidth="1"/>
    <col min="11" max="11" width="22.855468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21" customFormat="1" ht="91.5" customHeight="1">
      <c r="A1" s="151" t="s">
        <v>298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s="21" customFormat="1" ht="18" customHeight="1">
      <c r="A2" s="152" t="s">
        <v>136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7" s="21" customFormat="1" ht="18" customHeight="1">
      <c r="A3" s="159" t="s">
        <v>155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s="21" customFormat="1" ht="15.95" customHeight="1">
      <c r="A4" s="160" t="s">
        <v>218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s="21" customFormat="1" ht="19.149999999999999" customHeight="1">
      <c r="A5" s="158" t="s">
        <v>422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7" s="92" customFormat="1" ht="24" customHeight="1">
      <c r="A6" s="89" t="s">
        <v>170</v>
      </c>
      <c r="B6" s="90"/>
      <c r="C6" s="90"/>
      <c r="D6" s="90"/>
      <c r="E6" s="25"/>
      <c r="F6" s="25"/>
      <c r="G6" s="25"/>
      <c r="H6" s="25"/>
      <c r="I6" s="25"/>
      <c r="J6" s="26"/>
      <c r="K6" s="26"/>
      <c r="L6" s="90"/>
      <c r="M6" s="91"/>
      <c r="Z6" s="132" t="s">
        <v>260</v>
      </c>
    </row>
    <row r="7" spans="1:27" s="21" customFormat="1" ht="20.100000000000001" customHeight="1">
      <c r="A7" s="150" t="s">
        <v>116</v>
      </c>
      <c r="B7" s="149" t="s">
        <v>2</v>
      </c>
      <c r="C7" s="149" t="s">
        <v>13</v>
      </c>
      <c r="D7" s="148" t="s">
        <v>117</v>
      </c>
      <c r="E7" s="148" t="s">
        <v>4</v>
      </c>
      <c r="F7" s="150" t="s">
        <v>5</v>
      </c>
      <c r="G7" s="148" t="s">
        <v>118</v>
      </c>
      <c r="H7" s="148" t="s">
        <v>4</v>
      </c>
      <c r="I7" s="148" t="s">
        <v>7</v>
      </c>
      <c r="J7" s="29"/>
      <c r="K7" s="148" t="s">
        <v>9</v>
      </c>
      <c r="L7" s="148" t="s">
        <v>174</v>
      </c>
      <c r="M7" s="148"/>
      <c r="N7" s="148"/>
      <c r="O7" s="156" t="s">
        <v>133</v>
      </c>
      <c r="P7" s="156"/>
      <c r="Q7" s="156"/>
      <c r="R7" s="156" t="s">
        <v>173</v>
      </c>
      <c r="S7" s="156"/>
      <c r="T7" s="156"/>
      <c r="U7" s="149" t="s">
        <v>120</v>
      </c>
      <c r="V7" s="149" t="s">
        <v>121</v>
      </c>
      <c r="W7" s="149" t="s">
        <v>134</v>
      </c>
      <c r="X7" s="150" t="s">
        <v>135</v>
      </c>
      <c r="Y7" s="149" t="s">
        <v>123</v>
      </c>
      <c r="Z7" s="155" t="s">
        <v>124</v>
      </c>
    </row>
    <row r="8" spans="1:27" s="21" customFormat="1" ht="39.950000000000003" customHeight="1">
      <c r="A8" s="150"/>
      <c r="B8" s="149"/>
      <c r="C8" s="149"/>
      <c r="D8" s="148"/>
      <c r="E8" s="148"/>
      <c r="F8" s="150"/>
      <c r="G8" s="148"/>
      <c r="H8" s="148"/>
      <c r="I8" s="148"/>
      <c r="J8" s="29"/>
      <c r="K8" s="148"/>
      <c r="L8" s="30" t="s">
        <v>127</v>
      </c>
      <c r="M8" s="31" t="s">
        <v>128</v>
      </c>
      <c r="N8" s="30" t="s">
        <v>116</v>
      </c>
      <c r="O8" s="30" t="s">
        <v>127</v>
      </c>
      <c r="P8" s="31" t="s">
        <v>128</v>
      </c>
      <c r="Q8" s="30" t="s">
        <v>116</v>
      </c>
      <c r="R8" s="30" t="s">
        <v>127</v>
      </c>
      <c r="S8" s="31" t="s">
        <v>128</v>
      </c>
      <c r="T8" s="30" t="s">
        <v>116</v>
      </c>
      <c r="U8" s="149"/>
      <c r="V8" s="149"/>
      <c r="W8" s="149"/>
      <c r="X8" s="150"/>
      <c r="Y8" s="149"/>
      <c r="Z8" s="155"/>
    </row>
    <row r="9" spans="1:27" s="77" customFormat="1" ht="33" customHeight="1">
      <c r="A9" s="161" t="s">
        <v>238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7" s="21" customFormat="1" ht="42" customHeight="1">
      <c r="A10" s="32">
        <v>1</v>
      </c>
      <c r="B10" s="33"/>
      <c r="C10" s="109"/>
      <c r="D10" s="100" t="s">
        <v>47</v>
      </c>
      <c r="E10" s="101" t="s">
        <v>48</v>
      </c>
      <c r="F10" s="102" t="s">
        <v>26</v>
      </c>
      <c r="G10" s="16" t="s">
        <v>215</v>
      </c>
      <c r="H10" s="96" t="s">
        <v>216</v>
      </c>
      <c r="I10" s="17" t="s">
        <v>217</v>
      </c>
      <c r="J10" s="17" t="s">
        <v>46</v>
      </c>
      <c r="K10" s="18" t="s">
        <v>32</v>
      </c>
      <c r="L10" s="35">
        <v>200.5</v>
      </c>
      <c r="M10" s="36">
        <f t="shared" ref="M10:M15" si="0">L10/3-IF($U10=1,0.5,IF($U10=2,1.5,0))</f>
        <v>66.833333333333329</v>
      </c>
      <c r="N10" s="37">
        <f t="shared" ref="N10:N15" si="1">RANK(M10,M$10:M$15,0)</f>
        <v>2</v>
      </c>
      <c r="O10" s="35">
        <v>212</v>
      </c>
      <c r="P10" s="36">
        <f t="shared" ref="P10:P15" si="2">O10/3-IF($U10=1,0.5,IF($U10=2,1.5,0))</f>
        <v>70.666666666666671</v>
      </c>
      <c r="Q10" s="37">
        <f t="shared" ref="Q10:Q15" si="3">RANK(P10,P$10:P$15,0)</f>
        <v>1</v>
      </c>
      <c r="R10" s="35">
        <v>206</v>
      </c>
      <c r="S10" s="36">
        <f t="shared" ref="S10:S15" si="4">R10/3-IF($U10=1,0.5,IF($U10=2,1.5,0))</f>
        <v>68.666666666666671</v>
      </c>
      <c r="T10" s="37">
        <f t="shared" ref="T10:T15" si="5">RANK(S10,S$10:S$15,0)</f>
        <v>2</v>
      </c>
      <c r="U10" s="38"/>
      <c r="V10" s="38"/>
      <c r="W10" s="35">
        <f t="shared" ref="W10:W15" si="6">L10+O10+R10</f>
        <v>618.5</v>
      </c>
      <c r="X10" s="39"/>
      <c r="Y10" s="36">
        <f t="shared" ref="Y10:Y15" si="7">ROUND(SUM(M10,P10,S10)/3,3)</f>
        <v>68.721999999999994</v>
      </c>
      <c r="Z10" s="40" t="s">
        <v>114</v>
      </c>
    </row>
    <row r="11" spans="1:27" s="21" customFormat="1" ht="42" customHeight="1">
      <c r="A11" s="32">
        <v>2</v>
      </c>
      <c r="B11" s="33"/>
      <c r="C11" s="109"/>
      <c r="D11" s="83" t="s">
        <v>368</v>
      </c>
      <c r="E11" s="78" t="s">
        <v>369</v>
      </c>
      <c r="F11" s="79" t="s">
        <v>24</v>
      </c>
      <c r="G11" s="80" t="s">
        <v>370</v>
      </c>
      <c r="H11" s="78" t="s">
        <v>371</v>
      </c>
      <c r="I11" s="79" t="s">
        <v>372</v>
      </c>
      <c r="J11" s="79" t="s">
        <v>45</v>
      </c>
      <c r="K11" s="81" t="s">
        <v>291</v>
      </c>
      <c r="L11" s="35">
        <v>206</v>
      </c>
      <c r="M11" s="36">
        <f t="shared" si="0"/>
        <v>68.666666666666671</v>
      </c>
      <c r="N11" s="37">
        <f t="shared" si="1"/>
        <v>1</v>
      </c>
      <c r="O11" s="35">
        <v>198</v>
      </c>
      <c r="P11" s="36">
        <f t="shared" si="2"/>
        <v>66</v>
      </c>
      <c r="Q11" s="37">
        <f t="shared" si="3"/>
        <v>2</v>
      </c>
      <c r="R11" s="35">
        <v>212.5</v>
      </c>
      <c r="S11" s="36">
        <f t="shared" si="4"/>
        <v>70.833333333333329</v>
      </c>
      <c r="T11" s="37">
        <f t="shared" si="5"/>
        <v>1</v>
      </c>
      <c r="U11" s="38"/>
      <c r="V11" s="38"/>
      <c r="W11" s="35">
        <f t="shared" si="6"/>
        <v>616.5</v>
      </c>
      <c r="X11" s="39"/>
      <c r="Y11" s="36">
        <f t="shared" si="7"/>
        <v>68.5</v>
      </c>
      <c r="Z11" s="40" t="s">
        <v>114</v>
      </c>
    </row>
    <row r="12" spans="1:27" s="21" customFormat="1" ht="42" customHeight="1">
      <c r="A12" s="32">
        <v>3</v>
      </c>
      <c r="B12" s="33"/>
      <c r="C12" s="109"/>
      <c r="D12" s="83" t="s">
        <v>379</v>
      </c>
      <c r="E12" s="78" t="s">
        <v>380</v>
      </c>
      <c r="F12" s="79">
        <v>1</v>
      </c>
      <c r="G12" s="80" t="s">
        <v>381</v>
      </c>
      <c r="H12" s="78" t="s">
        <v>382</v>
      </c>
      <c r="I12" s="79" t="s">
        <v>383</v>
      </c>
      <c r="J12" s="79" t="s">
        <v>25</v>
      </c>
      <c r="K12" s="81" t="s">
        <v>285</v>
      </c>
      <c r="L12" s="35">
        <v>198.5</v>
      </c>
      <c r="M12" s="36">
        <f t="shared" si="0"/>
        <v>65.666666666666671</v>
      </c>
      <c r="N12" s="37">
        <f t="shared" si="1"/>
        <v>3</v>
      </c>
      <c r="O12" s="35">
        <v>197.5</v>
      </c>
      <c r="P12" s="36">
        <f t="shared" si="2"/>
        <v>65.333333333333329</v>
      </c>
      <c r="Q12" s="37">
        <f t="shared" si="3"/>
        <v>4</v>
      </c>
      <c r="R12" s="35">
        <v>198</v>
      </c>
      <c r="S12" s="36">
        <f t="shared" si="4"/>
        <v>65.5</v>
      </c>
      <c r="T12" s="37">
        <f t="shared" si="5"/>
        <v>3</v>
      </c>
      <c r="U12" s="38">
        <v>1</v>
      </c>
      <c r="V12" s="38"/>
      <c r="W12" s="35">
        <f t="shared" si="6"/>
        <v>594</v>
      </c>
      <c r="X12" s="39"/>
      <c r="Y12" s="36">
        <f t="shared" si="7"/>
        <v>65.5</v>
      </c>
      <c r="Z12" s="40" t="s">
        <v>114</v>
      </c>
    </row>
    <row r="13" spans="1:27" s="21" customFormat="1" ht="42" customHeight="1">
      <c r="A13" s="32">
        <v>4</v>
      </c>
      <c r="B13" s="33"/>
      <c r="C13" s="109"/>
      <c r="D13" s="83" t="s">
        <v>206</v>
      </c>
      <c r="E13" s="78" t="s">
        <v>207</v>
      </c>
      <c r="F13" s="79" t="s">
        <v>29</v>
      </c>
      <c r="G13" s="80" t="s">
        <v>367</v>
      </c>
      <c r="H13" s="78" t="s">
        <v>208</v>
      </c>
      <c r="I13" s="79" t="s">
        <v>209</v>
      </c>
      <c r="J13" s="79" t="s">
        <v>46</v>
      </c>
      <c r="K13" s="88" t="s">
        <v>263</v>
      </c>
      <c r="L13" s="35">
        <v>197</v>
      </c>
      <c r="M13" s="36">
        <f t="shared" si="0"/>
        <v>65.666666666666671</v>
      </c>
      <c r="N13" s="37">
        <f t="shared" si="1"/>
        <v>3</v>
      </c>
      <c r="O13" s="35">
        <v>197</v>
      </c>
      <c r="P13" s="36">
        <f t="shared" si="2"/>
        <v>65.666666666666671</v>
      </c>
      <c r="Q13" s="37">
        <f t="shared" si="3"/>
        <v>3</v>
      </c>
      <c r="R13" s="35">
        <v>194.5</v>
      </c>
      <c r="S13" s="36">
        <f t="shared" si="4"/>
        <v>64.833333333333329</v>
      </c>
      <c r="T13" s="37">
        <f t="shared" si="5"/>
        <v>5</v>
      </c>
      <c r="U13" s="38"/>
      <c r="V13" s="38"/>
      <c r="W13" s="35">
        <f t="shared" si="6"/>
        <v>588.5</v>
      </c>
      <c r="X13" s="39"/>
      <c r="Y13" s="36">
        <f t="shared" si="7"/>
        <v>65.388999999999996</v>
      </c>
      <c r="Z13" s="40" t="s">
        <v>114</v>
      </c>
    </row>
    <row r="14" spans="1:27" s="21" customFormat="1" ht="42" customHeight="1">
      <c r="A14" s="32">
        <v>5</v>
      </c>
      <c r="B14" s="33"/>
      <c r="C14" s="109"/>
      <c r="D14" s="82" t="s">
        <v>386</v>
      </c>
      <c r="E14" s="78" t="s">
        <v>387</v>
      </c>
      <c r="F14" s="79" t="s">
        <v>24</v>
      </c>
      <c r="G14" s="80" t="s">
        <v>388</v>
      </c>
      <c r="H14" s="78" t="s">
        <v>389</v>
      </c>
      <c r="I14" s="79" t="s">
        <v>378</v>
      </c>
      <c r="J14" s="79" t="s">
        <v>390</v>
      </c>
      <c r="K14" s="81" t="s">
        <v>391</v>
      </c>
      <c r="L14" s="35">
        <v>186.5</v>
      </c>
      <c r="M14" s="36">
        <f t="shared" si="0"/>
        <v>62.166666666666664</v>
      </c>
      <c r="N14" s="37">
        <f t="shared" si="1"/>
        <v>5</v>
      </c>
      <c r="O14" s="35">
        <v>196</v>
      </c>
      <c r="P14" s="36">
        <f t="shared" si="2"/>
        <v>65.333333333333329</v>
      </c>
      <c r="Q14" s="37">
        <f t="shared" si="3"/>
        <v>4</v>
      </c>
      <c r="R14" s="35">
        <v>193.5</v>
      </c>
      <c r="S14" s="36">
        <f t="shared" si="4"/>
        <v>64.5</v>
      </c>
      <c r="T14" s="37">
        <f t="shared" si="5"/>
        <v>6</v>
      </c>
      <c r="U14" s="38"/>
      <c r="V14" s="38"/>
      <c r="W14" s="35">
        <f t="shared" si="6"/>
        <v>576</v>
      </c>
      <c r="X14" s="39"/>
      <c r="Y14" s="36">
        <f t="shared" si="7"/>
        <v>64</v>
      </c>
      <c r="Z14" s="40" t="s">
        <v>114</v>
      </c>
    </row>
    <row r="15" spans="1:27" s="21" customFormat="1" ht="42" customHeight="1">
      <c r="A15" s="32">
        <v>6</v>
      </c>
      <c r="B15" s="33"/>
      <c r="C15" s="109"/>
      <c r="D15" s="83" t="s">
        <v>206</v>
      </c>
      <c r="E15" s="78" t="s">
        <v>207</v>
      </c>
      <c r="F15" s="79" t="s">
        <v>29</v>
      </c>
      <c r="G15" s="80" t="s">
        <v>384</v>
      </c>
      <c r="H15" s="78" t="s">
        <v>385</v>
      </c>
      <c r="I15" s="79" t="s">
        <v>35</v>
      </c>
      <c r="J15" s="79" t="s">
        <v>46</v>
      </c>
      <c r="K15" s="88" t="s">
        <v>263</v>
      </c>
      <c r="L15" s="35">
        <v>181.5</v>
      </c>
      <c r="M15" s="36">
        <f t="shared" si="0"/>
        <v>60.5</v>
      </c>
      <c r="N15" s="37">
        <f t="shared" si="1"/>
        <v>6</v>
      </c>
      <c r="O15" s="35">
        <v>191.5</v>
      </c>
      <c r="P15" s="36">
        <f t="shared" si="2"/>
        <v>63.833333333333336</v>
      </c>
      <c r="Q15" s="37">
        <f t="shared" si="3"/>
        <v>6</v>
      </c>
      <c r="R15" s="35">
        <v>196.5</v>
      </c>
      <c r="S15" s="36">
        <f t="shared" si="4"/>
        <v>65.5</v>
      </c>
      <c r="T15" s="37">
        <f t="shared" si="5"/>
        <v>3</v>
      </c>
      <c r="U15" s="38"/>
      <c r="V15" s="38"/>
      <c r="W15" s="35">
        <f t="shared" si="6"/>
        <v>569.5</v>
      </c>
      <c r="X15" s="39"/>
      <c r="Y15" s="36">
        <f t="shared" si="7"/>
        <v>63.277999999999999</v>
      </c>
      <c r="Z15" s="40" t="s">
        <v>114</v>
      </c>
    </row>
    <row r="16" spans="1:27" s="77" customFormat="1" ht="33" customHeight="1">
      <c r="A16" s="161" t="s">
        <v>237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s="77" customFormat="1" ht="42" customHeight="1">
      <c r="A17" s="32">
        <v>1</v>
      </c>
      <c r="B17" s="33"/>
      <c r="C17" s="109"/>
      <c r="D17" s="82" t="s">
        <v>92</v>
      </c>
      <c r="E17" s="78" t="s">
        <v>93</v>
      </c>
      <c r="F17" s="79" t="s">
        <v>24</v>
      </c>
      <c r="G17" s="80" t="s">
        <v>62</v>
      </c>
      <c r="H17" s="78" t="s">
        <v>63</v>
      </c>
      <c r="I17" s="79" t="s">
        <v>64</v>
      </c>
      <c r="J17" s="79" t="s">
        <v>70</v>
      </c>
      <c r="K17" s="81" t="s">
        <v>37</v>
      </c>
      <c r="L17" s="35">
        <v>204</v>
      </c>
      <c r="M17" s="36">
        <f>L17/3-IF($U17=1,0.5,IF($U17=2,1.5,0))</f>
        <v>68</v>
      </c>
      <c r="N17" s="37">
        <f>RANK(M17,M$17:M$21,0)</f>
        <v>1</v>
      </c>
      <c r="O17" s="35">
        <v>200</v>
      </c>
      <c r="P17" s="36">
        <f>O17/3-IF($U17=1,0.5,IF($U17=2,1.5,0))</f>
        <v>66.666666666666671</v>
      </c>
      <c r="Q17" s="37">
        <f>RANK(P17,P$17:P$21,0)</f>
        <v>2</v>
      </c>
      <c r="R17" s="35">
        <v>205.5</v>
      </c>
      <c r="S17" s="36">
        <f>R17/3-IF($U17=1,0.5,IF($U17=2,1.5,0))</f>
        <v>68.5</v>
      </c>
      <c r="T17" s="37">
        <f>RANK(S17,S$17:S$21,0)</f>
        <v>1</v>
      </c>
      <c r="U17" s="38"/>
      <c r="V17" s="38"/>
      <c r="W17" s="35">
        <f>L17+O17+R17</f>
        <v>609.5</v>
      </c>
      <c r="X17" s="39"/>
      <c r="Y17" s="36">
        <f>ROUND(SUM(M17,P17,S17)/3,3)</f>
        <v>67.721999999999994</v>
      </c>
      <c r="Z17" s="40" t="s">
        <v>114</v>
      </c>
    </row>
    <row r="18" spans="1:26" s="77" customFormat="1" ht="42" customHeight="1">
      <c r="A18" s="32">
        <v>2</v>
      </c>
      <c r="B18" s="33"/>
      <c r="C18" s="109"/>
      <c r="D18" s="82" t="s">
        <v>149</v>
      </c>
      <c r="E18" s="78" t="s">
        <v>204</v>
      </c>
      <c r="F18" s="79" t="s">
        <v>24</v>
      </c>
      <c r="G18" s="80" t="s">
        <v>71</v>
      </c>
      <c r="H18" s="78" t="s">
        <v>72</v>
      </c>
      <c r="I18" s="79" t="s">
        <v>73</v>
      </c>
      <c r="J18" s="79" t="s">
        <v>87</v>
      </c>
      <c r="K18" s="81" t="s">
        <v>205</v>
      </c>
      <c r="L18" s="35">
        <v>199.5</v>
      </c>
      <c r="M18" s="36">
        <f>L18/3-IF($U18=1,0.5,IF($U18=2,1.5,0))</f>
        <v>66.5</v>
      </c>
      <c r="N18" s="37">
        <f t="shared" ref="N18:N21" si="8">RANK(M18,M$17:M$21,0)</f>
        <v>2</v>
      </c>
      <c r="O18" s="35">
        <v>205</v>
      </c>
      <c r="P18" s="36">
        <f>O18/3-IF($U18=1,0.5,IF($U18=2,1.5,0))</f>
        <v>68.333333333333329</v>
      </c>
      <c r="Q18" s="37">
        <f t="shared" ref="Q18:Q21" si="9">RANK(P18,P$17:P$21,0)</f>
        <v>1</v>
      </c>
      <c r="R18" s="35">
        <v>196.5</v>
      </c>
      <c r="S18" s="36">
        <f>R18/3-IF($U18=1,0.5,IF($U18=2,1.5,0))</f>
        <v>65.5</v>
      </c>
      <c r="T18" s="37">
        <f t="shared" ref="T18:T21" si="10">RANK(S18,S$17:S$21,0)</f>
        <v>3</v>
      </c>
      <c r="U18" s="38"/>
      <c r="V18" s="38"/>
      <c r="W18" s="35">
        <f>L18+O18+R18</f>
        <v>601</v>
      </c>
      <c r="X18" s="39"/>
      <c r="Y18" s="36">
        <f>ROUND(SUM(M18,P18,S18)/3,3)</f>
        <v>66.778000000000006</v>
      </c>
      <c r="Z18" s="40" t="s">
        <v>114</v>
      </c>
    </row>
    <row r="19" spans="1:26" s="21" customFormat="1" ht="42" customHeight="1">
      <c r="A19" s="32">
        <v>3</v>
      </c>
      <c r="B19" s="33"/>
      <c r="C19" s="109"/>
      <c r="D19" s="83" t="s">
        <v>373</v>
      </c>
      <c r="E19" s="78" t="s">
        <v>374</v>
      </c>
      <c r="F19" s="79" t="s">
        <v>24</v>
      </c>
      <c r="G19" s="80" t="s">
        <v>375</v>
      </c>
      <c r="H19" s="78" t="s">
        <v>376</v>
      </c>
      <c r="I19" s="79" t="s">
        <v>377</v>
      </c>
      <c r="J19" s="79" t="s">
        <v>378</v>
      </c>
      <c r="K19" s="81" t="s">
        <v>278</v>
      </c>
      <c r="L19" s="35">
        <v>194</v>
      </c>
      <c r="M19" s="36">
        <f>L19/3-IF($U19=1,0.5,IF($U19=2,1.5,0))</f>
        <v>64.666666666666671</v>
      </c>
      <c r="N19" s="37">
        <f t="shared" si="8"/>
        <v>3</v>
      </c>
      <c r="O19" s="35">
        <v>198.5</v>
      </c>
      <c r="P19" s="36">
        <f>O19/3-IF($U19=1,0.5,IF($U19=2,1.5,0))</f>
        <v>66.166666666666671</v>
      </c>
      <c r="Q19" s="37">
        <f t="shared" si="9"/>
        <v>3</v>
      </c>
      <c r="R19" s="35">
        <v>192</v>
      </c>
      <c r="S19" s="36">
        <f>R19/3-IF($U19=1,0.5,IF($U19=2,1.5,0))</f>
        <v>64</v>
      </c>
      <c r="T19" s="37">
        <f t="shared" si="10"/>
        <v>5</v>
      </c>
      <c r="U19" s="38"/>
      <c r="V19" s="38"/>
      <c r="W19" s="35">
        <f>L19+O19+R19</f>
        <v>584.5</v>
      </c>
      <c r="X19" s="39"/>
      <c r="Y19" s="36">
        <f>ROUND(SUM(M19,P19,S19)/3,3)</f>
        <v>64.944000000000003</v>
      </c>
      <c r="Z19" s="40" t="s">
        <v>114</v>
      </c>
    </row>
    <row r="20" spans="1:26" s="21" customFormat="1" ht="42" customHeight="1">
      <c r="A20" s="32">
        <v>4</v>
      </c>
      <c r="B20" s="33"/>
      <c r="C20" s="109"/>
      <c r="D20" s="83" t="s">
        <v>143</v>
      </c>
      <c r="E20" s="101" t="s">
        <v>43</v>
      </c>
      <c r="F20" s="79" t="s">
        <v>24</v>
      </c>
      <c r="G20" s="80" t="s">
        <v>94</v>
      </c>
      <c r="H20" s="78" t="s">
        <v>95</v>
      </c>
      <c r="I20" s="79" t="s">
        <v>96</v>
      </c>
      <c r="J20" s="79" t="s">
        <v>70</v>
      </c>
      <c r="K20" s="81" t="s">
        <v>37</v>
      </c>
      <c r="L20" s="35">
        <v>187.5</v>
      </c>
      <c r="M20" s="36">
        <f>L20/3-IF($U20=1,0.5,IF($U20=2,1.5,0))</f>
        <v>62.5</v>
      </c>
      <c r="N20" s="37">
        <f t="shared" si="8"/>
        <v>4</v>
      </c>
      <c r="O20" s="35">
        <v>198</v>
      </c>
      <c r="P20" s="36">
        <f>O20/3-IF($U20=1,0.5,IF($U20=2,1.5,0))</f>
        <v>66</v>
      </c>
      <c r="Q20" s="37">
        <f t="shared" si="9"/>
        <v>4</v>
      </c>
      <c r="R20" s="35">
        <v>198</v>
      </c>
      <c r="S20" s="36">
        <f>R20/3-IF($U20=1,0.5,IF($U20=2,1.5,0))</f>
        <v>66</v>
      </c>
      <c r="T20" s="37">
        <f t="shared" si="10"/>
        <v>2</v>
      </c>
      <c r="U20" s="38"/>
      <c r="V20" s="38"/>
      <c r="W20" s="35">
        <f>L20+O20+R20</f>
        <v>583.5</v>
      </c>
      <c r="X20" s="39"/>
      <c r="Y20" s="36">
        <f>ROUND(SUM(M20,P20,S20)/3,3)</f>
        <v>64.832999999999998</v>
      </c>
      <c r="Z20" s="40" t="s">
        <v>114</v>
      </c>
    </row>
    <row r="21" spans="1:26" s="21" customFormat="1" ht="42" customHeight="1">
      <c r="A21" s="32">
        <v>5</v>
      </c>
      <c r="B21" s="33"/>
      <c r="C21" s="109"/>
      <c r="D21" s="83" t="s">
        <v>334</v>
      </c>
      <c r="E21" s="78" t="s">
        <v>335</v>
      </c>
      <c r="F21" s="79" t="s">
        <v>24</v>
      </c>
      <c r="G21" s="16" t="s">
        <v>210</v>
      </c>
      <c r="H21" s="96" t="s">
        <v>105</v>
      </c>
      <c r="I21" s="17" t="s">
        <v>33</v>
      </c>
      <c r="J21" s="17" t="s">
        <v>70</v>
      </c>
      <c r="K21" s="18" t="s">
        <v>37</v>
      </c>
      <c r="L21" s="35">
        <v>183</v>
      </c>
      <c r="M21" s="36">
        <f>L21/3-IF($U21=1,0.5,IF($U21=2,1.5,0))</f>
        <v>61</v>
      </c>
      <c r="N21" s="37">
        <f t="shared" si="8"/>
        <v>5</v>
      </c>
      <c r="O21" s="35">
        <v>195.5</v>
      </c>
      <c r="P21" s="36">
        <f>O21/3-IF($U21=1,0.5,IF($U21=2,1.5,0))</f>
        <v>65.166666666666671</v>
      </c>
      <c r="Q21" s="37">
        <f t="shared" si="9"/>
        <v>5</v>
      </c>
      <c r="R21" s="35">
        <v>196.5</v>
      </c>
      <c r="S21" s="36">
        <f>R21/3-IF($U21=1,0.5,IF($U21=2,1.5,0))</f>
        <v>65.5</v>
      </c>
      <c r="T21" s="37">
        <f t="shared" si="10"/>
        <v>3</v>
      </c>
      <c r="U21" s="38"/>
      <c r="V21" s="38"/>
      <c r="W21" s="35">
        <f>L21+O21+R21</f>
        <v>575</v>
      </c>
      <c r="X21" s="39"/>
      <c r="Y21" s="36">
        <f>ROUND(SUM(M21,P21,S21)/3,3)</f>
        <v>63.889000000000003</v>
      </c>
      <c r="Z21" s="40" t="s">
        <v>114</v>
      </c>
    </row>
    <row r="22" spans="1:26" s="20" customFormat="1" ht="28.5" customHeight="1">
      <c r="D22" s="20" t="s">
        <v>104</v>
      </c>
      <c r="K22" s="20" t="s">
        <v>171</v>
      </c>
    </row>
    <row r="23" spans="1:26" s="20" customFormat="1" ht="27" customHeight="1">
      <c r="D23" s="20" t="s">
        <v>12</v>
      </c>
      <c r="K23" s="20" t="s">
        <v>172</v>
      </c>
    </row>
  </sheetData>
  <protectedRanges>
    <protectedRange sqref="K15" name="Диапазон1_3_1_1_3_11_1_1_3_1_1_2_1_3_2_3_4_4_1_1"/>
  </protectedRanges>
  <sortState ref="A10:AA15">
    <sortCondition descending="1" ref="Y10:Y15"/>
  </sortState>
  <mergeCells count="26">
    <mergeCell ref="A16:Z16"/>
    <mergeCell ref="Y7:Y8"/>
    <mergeCell ref="Z7:Z8"/>
    <mergeCell ref="O7:Q7"/>
    <mergeCell ref="R7:T7"/>
    <mergeCell ref="W7:W8"/>
    <mergeCell ref="X7:X8"/>
    <mergeCell ref="V7:V8"/>
    <mergeCell ref="F7:F8"/>
    <mergeCell ref="G7:G8"/>
    <mergeCell ref="H7:H8"/>
    <mergeCell ref="I7:I8"/>
    <mergeCell ref="K7:K8"/>
    <mergeCell ref="L7:N7"/>
    <mergeCell ref="A9:Z9"/>
    <mergeCell ref="A1:Z1"/>
    <mergeCell ref="A2:Z2"/>
    <mergeCell ref="A5:Z5"/>
    <mergeCell ref="A7:A8"/>
    <mergeCell ref="B7:B8"/>
    <mergeCell ref="C7:C8"/>
    <mergeCell ref="D7:D8"/>
    <mergeCell ref="E7:E8"/>
    <mergeCell ref="U7:U8"/>
    <mergeCell ref="A4:Z4"/>
    <mergeCell ref="A3:Z3"/>
  </mergeCells>
  <pageMargins left="0.19685039370078741" right="0.15748031496062992" top="0.23622047244094491" bottom="0.15748031496062992" header="0.23622047244094491" footer="0.15748031496062992"/>
  <pageSetup paperSize="9" scale="63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25</vt:i4>
      </vt:variant>
    </vt:vector>
  </HeadingPairs>
  <TitlesOfParts>
    <vt:vector size="47" baseType="lpstr">
      <vt:lpstr>МЛ</vt:lpstr>
      <vt:lpstr>КПпони</vt:lpstr>
      <vt:lpstr>МП</vt:lpstr>
      <vt:lpstr>КПЮр</vt:lpstr>
      <vt:lpstr>КПЮн</vt:lpstr>
      <vt:lpstr>ППЮн(ок)</vt:lpstr>
      <vt:lpstr>ППд А</vt:lpstr>
      <vt:lpstr>КПд</vt:lpstr>
      <vt:lpstr>ППдВ ок</vt:lpstr>
      <vt:lpstr>МЛ 4</vt:lpstr>
      <vt:lpstr>Выбор</vt:lpstr>
      <vt:lpstr>ЛПпони</vt:lpstr>
      <vt:lpstr>СП1</vt:lpstr>
      <vt:lpstr>ЛПЮр</vt:lpstr>
      <vt:lpstr>ППдВ</vt:lpstr>
      <vt:lpstr>ЛПд</vt:lpstr>
      <vt:lpstr>ППЮн</vt:lpstr>
      <vt:lpstr>ЛПЮн</vt:lpstr>
      <vt:lpstr>КПЮн ок</vt:lpstr>
      <vt:lpstr>КПд ок</vt:lpstr>
      <vt:lpstr>Выбор (2)</vt:lpstr>
      <vt:lpstr>Судейская </vt:lpstr>
      <vt:lpstr>Выбор!Заголовки_для_печати</vt:lpstr>
      <vt:lpstr>'Выбор (2)'!Заголовки_для_печати</vt:lpstr>
      <vt:lpstr>'КПд ок'!Заголовки_для_печати</vt:lpstr>
      <vt:lpstr>'ППдВ ок'!Заголовки_для_печати</vt:lpstr>
      <vt:lpstr>Выбор!Область_печати</vt:lpstr>
      <vt:lpstr>'Выбор (2)'!Область_печати</vt:lpstr>
      <vt:lpstr>КПд!Область_печати</vt:lpstr>
      <vt:lpstr>'КПд ок'!Область_печати</vt:lpstr>
      <vt:lpstr>КПпони!Область_печати</vt:lpstr>
      <vt:lpstr>КПЮн!Область_печати</vt:lpstr>
      <vt:lpstr>'КПЮн ок'!Область_печати</vt:lpstr>
      <vt:lpstr>КПЮр!Область_печати</vt:lpstr>
      <vt:lpstr>ЛПд!Область_печати</vt:lpstr>
      <vt:lpstr>ЛПпони!Область_печати</vt:lpstr>
      <vt:lpstr>ЛПЮн!Область_печати</vt:lpstr>
      <vt:lpstr>ЛПЮр!Область_печати</vt:lpstr>
      <vt:lpstr>МЛ!Область_печати</vt:lpstr>
      <vt:lpstr>'МЛ 4'!Область_печати</vt:lpstr>
      <vt:lpstr>МП!Область_печати</vt:lpstr>
      <vt:lpstr>'ППд А'!Область_печати</vt:lpstr>
      <vt:lpstr>ППдВ!Область_печати</vt:lpstr>
      <vt:lpstr>'ППдВ ок'!Область_печати</vt:lpstr>
      <vt:lpstr>ППЮн!Область_печати</vt:lpstr>
      <vt:lpstr>'ППЮн(ок)'!Область_печати</vt:lpstr>
      <vt:lpstr>СП1!Область_печати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2020-12-06T16:34:13Z</cp:lastPrinted>
  <dcterms:created xsi:type="dcterms:W3CDTF">1996-10-08T23:32:33Z</dcterms:created>
  <dcterms:modified xsi:type="dcterms:W3CDTF">2020-12-07T10:07:15Z</dcterms:modified>
</cp:coreProperties>
</file>