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6608" windowHeight="9432" tabRatio="940" firstSheet="7" activeTab="19"/>
  </bookViews>
  <sheets>
    <sheet name="МЛ" sheetId="1" r:id="rId1"/>
    <sheet name="ППАд" sheetId="2" r:id="rId2"/>
    <sheet name="КПд" sheetId="3" r:id="rId3"/>
    <sheet name="КПпони" sheetId="4" r:id="rId4"/>
    <sheet name="КПюн" sheetId="5" r:id="rId5"/>
    <sheet name="МП" sheetId="6" r:id="rId6"/>
    <sheet name="ППАд ОК" sheetId="7" r:id="rId7"/>
    <sheet name="ППАд Л" sheetId="8" r:id="rId8"/>
    <sheet name="Выбор езды" sheetId="9" r:id="rId9"/>
    <sheet name="ППВд" sheetId="10" r:id="rId10"/>
    <sheet name="ЛПд" sheetId="11" r:id="rId11"/>
    <sheet name="ЛПпони" sheetId="12" r:id="rId12"/>
    <sheet name="ЛПюн" sheetId="13" r:id="rId13"/>
    <sheet name="ЛПюр" sheetId="14" r:id="rId14"/>
    <sheet name="СП1" sheetId="15" r:id="rId15"/>
    <sheet name="ППВдЛ" sheetId="16" r:id="rId16"/>
    <sheet name="ППюн л" sheetId="17" r:id="rId17"/>
    <sheet name="ППюн-ок" sheetId="18" r:id="rId18"/>
    <sheet name="Выбор езды (2)" sheetId="19" r:id="rId19"/>
    <sheet name="Выбор мл" sheetId="20" r:id="rId20"/>
    <sheet name="Судейская в" sheetId="21" r:id="rId21"/>
  </sheets>
  <definedNames>
    <definedName name="_xlfn.RANK.EQ" hidden="1">#NAME?</definedName>
    <definedName name="_xlnm._FilterDatabase" localSheetId="0" hidden="1">'МЛ'!$A$5:$L$69</definedName>
    <definedName name="_xlnm.Print_Area" localSheetId="4">'КПюн'!$A$1:$Z$17</definedName>
    <definedName name="_xlnm.Print_Area" localSheetId="10">'ЛПд'!$A$1:$Z$13</definedName>
    <definedName name="_xlnm.Print_Area" localSheetId="11">'ЛПпони'!$A$1:$Z$13</definedName>
    <definedName name="_xlnm.Print_Area" localSheetId="12">'ЛПюн'!$A$1:$Z$18</definedName>
    <definedName name="_xlnm.Print_Area" localSheetId="13">'ЛПюр'!$A$1:$Z$17</definedName>
    <definedName name="_xlnm.Print_Area" localSheetId="0">'МЛ'!$A$1:$L$75</definedName>
    <definedName name="_xlnm.Print_Area" localSheetId="5">'МП'!$A$1:$Z$27</definedName>
    <definedName name="_xlnm.Print_Area" localSheetId="1">'ППАд'!$A$1:$Z$27</definedName>
    <definedName name="_xlnm.Print_Area" localSheetId="7">'ППАд Л'!$A$1:$Z$16</definedName>
    <definedName name="_xlnm.Print_Area" localSheetId="6">'ППАд ОК'!$A$1:$Z$20</definedName>
    <definedName name="_xlnm.Print_Area" localSheetId="15">'ППВдЛ'!$A$1:$Z$17</definedName>
    <definedName name="_xlnm.Print_Area" localSheetId="16">'ППюн л'!$A$1:$Z$16</definedName>
    <definedName name="_xlnm.Print_Area" localSheetId="17">'ППюн-ок'!$A$1:$Z$22</definedName>
  </definedNames>
  <calcPr fullCalcOnLoad="1"/>
</workbook>
</file>

<file path=xl/sharedStrings.xml><?xml version="1.0" encoding="utf-8"?>
<sst xmlns="http://schemas.openxmlformats.org/spreadsheetml/2006/main" count="2248" uniqueCount="479">
  <si>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</si>
  <si>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</si>
  <si>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</si>
  <si>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</si>
  <si>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</si>
  <si>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</si>
  <si>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</si>
  <si>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</si>
  <si>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</si>
  <si>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Локтионов В.</t>
  </si>
  <si>
    <t>Горбачева И.</t>
  </si>
  <si>
    <t>КСК "Дерби" / Ленинградская область</t>
  </si>
  <si>
    <t>2Ю</t>
  </si>
  <si>
    <t>1Ю</t>
  </si>
  <si>
    <t>010475</t>
  </si>
  <si>
    <t>Ружинская Е.</t>
  </si>
  <si>
    <t>Главный судья по выездке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</si>
  <si>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</si>
  <si>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</si>
  <si>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</si>
  <si>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016403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</si>
  <si>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</si>
  <si>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</si>
  <si>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</si>
  <si>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</si>
  <si>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</si>
  <si>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</si>
  <si>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</si>
  <si>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</si>
  <si>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</si>
  <si>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</si>
  <si>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</si>
  <si>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</si>
  <si>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</si>
  <si>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</si>
  <si>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</si>
  <si>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</si>
  <si>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</si>
  <si>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</si>
  <si>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Езда</t>
  </si>
  <si>
    <t>Технические результаты</t>
  </si>
  <si>
    <t>Состав судейской:</t>
  </si>
  <si>
    <t>011857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</si>
  <si>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</si>
  <si>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</si>
  <si>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</si>
  <si>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</si>
  <si>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</si>
  <si>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</si>
  <si>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</si>
  <si>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</si>
  <si>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Член ГСК</t>
  </si>
  <si>
    <t>Ветеринарный врач</t>
  </si>
  <si>
    <t>Егорова А. - ВК - Санкт-Петербург</t>
  </si>
  <si>
    <t>Егорова А.А.</t>
  </si>
  <si>
    <t>Предварительный приз А. Дети</t>
  </si>
  <si>
    <t>018608</t>
  </si>
  <si>
    <t>Рыкова А.</t>
  </si>
  <si>
    <t>КСК "Дерби"/
Ленинградская область</t>
  </si>
  <si>
    <t>011846</t>
  </si>
  <si>
    <t>006237</t>
  </si>
  <si>
    <t>Смородина Ю.</t>
  </si>
  <si>
    <t>КК "Форсайд"/
Ленинградская область</t>
  </si>
  <si>
    <t>011860</t>
  </si>
  <si>
    <t>Савельева И.</t>
  </si>
  <si>
    <t>Командный приз. Дети</t>
  </si>
  <si>
    <r>
      <t xml:space="preserve">РУЖИНСКАЯ
</t>
    </r>
    <r>
      <rPr>
        <sz val="9"/>
        <rFont val="Verdana"/>
        <family val="2"/>
      </rPr>
      <t>Адриана, 2003</t>
    </r>
  </si>
  <si>
    <r>
      <t>СТЕЛЛА-08 (128)</t>
    </r>
    <r>
      <rPr>
        <sz val="9"/>
        <rFont val="Verdana"/>
        <family val="2"/>
      </rPr>
      <t>, коб., уэльск. пони, Лемонштилл Ройал Флайт, Голландия</t>
    </r>
  </si>
  <si>
    <t>Командный приз. Юноши</t>
  </si>
  <si>
    <t>Писарева Е.</t>
  </si>
  <si>
    <t>Зибрева О.</t>
  </si>
  <si>
    <t>КСК "Приор"/
Ленинградская область</t>
  </si>
  <si>
    <t>КМС</t>
  </si>
  <si>
    <t>011277</t>
  </si>
  <si>
    <t>Вихрова Л.</t>
  </si>
  <si>
    <t>самостоятельно</t>
  </si>
  <si>
    <t>010472</t>
  </si>
  <si>
    <t>Богачек М.</t>
  </si>
  <si>
    <t>КСК "Перспектива"/
Санкт-Петербург</t>
  </si>
  <si>
    <t>Малый приз</t>
  </si>
  <si>
    <t>005441</t>
  </si>
  <si>
    <t>Хмелев М.</t>
  </si>
  <si>
    <t>011233</t>
  </si>
  <si>
    <t>Вишнева В.</t>
  </si>
  <si>
    <t>Личный приз. Юниоры</t>
  </si>
  <si>
    <t>Предварительный приз В. Дети</t>
  </si>
  <si>
    <t>Личный приз.Дети</t>
  </si>
  <si>
    <t>Средний приз 1</t>
  </si>
  <si>
    <t>Личный приз. Всадники на пони</t>
  </si>
  <si>
    <t>Личный приз. Юноши</t>
  </si>
  <si>
    <t>025205</t>
  </si>
  <si>
    <t>005307</t>
  </si>
  <si>
    <t>Допущен</t>
  </si>
  <si>
    <t>Ветеринарный делегат</t>
  </si>
  <si>
    <t>Красненкова А. - Ленинградская область</t>
  </si>
  <si>
    <t xml:space="preserve">Главный судья </t>
  </si>
  <si>
    <t>1К</t>
  </si>
  <si>
    <t>Секретарь</t>
  </si>
  <si>
    <t>Читчик</t>
  </si>
  <si>
    <t>Лудина И.</t>
  </si>
  <si>
    <t>Огулова Н.</t>
  </si>
  <si>
    <t>009920</t>
  </si>
  <si>
    <t>Бундас И.</t>
  </si>
  <si>
    <t>021978</t>
  </si>
  <si>
    <t>038399</t>
  </si>
  <si>
    <t>007479</t>
  </si>
  <si>
    <t>Кушнир М.</t>
  </si>
  <si>
    <t>Шульгинова Т.</t>
  </si>
  <si>
    <t>016999</t>
  </si>
  <si>
    <t>105SV33</t>
  </si>
  <si>
    <t>Воронцова И.</t>
  </si>
  <si>
    <t>Предварительный приз А. Дети  - Любители</t>
  </si>
  <si>
    <t>Предварительный приз В. Дети - Любители</t>
  </si>
  <si>
    <t>Предварительный приз. Юноши - Открытый класс</t>
  </si>
  <si>
    <t>011362</t>
  </si>
  <si>
    <t>Гаврич М.</t>
  </si>
  <si>
    <t>Иванова О.</t>
  </si>
  <si>
    <t>004298</t>
  </si>
  <si>
    <t>016630</t>
  </si>
  <si>
    <t>Ганева Д.</t>
  </si>
  <si>
    <t>Кузенкова Р.</t>
  </si>
  <si>
    <t>КСК "Вента"/
Санкт-Петербург</t>
  </si>
  <si>
    <t>021482</t>
  </si>
  <si>
    <t>Локтионова М.</t>
  </si>
  <si>
    <t>Горбачева И. - 1К - Ленинградская область</t>
  </si>
  <si>
    <t>-</t>
  </si>
  <si>
    <t>3Ю</t>
  </si>
  <si>
    <t>Командный приз. Всадники на пони</t>
  </si>
  <si>
    <t>Предварительный приз А. Дети  - Открытый класс</t>
  </si>
  <si>
    <t xml:space="preserve">Выездка </t>
  </si>
  <si>
    <t>Езда по выбоу (езды для молодых лошадей)</t>
  </si>
  <si>
    <t>Оценка за качество элементов</t>
  </si>
  <si>
    <t>Оценка за технику</t>
  </si>
  <si>
    <t>к-во ош.</t>
  </si>
  <si>
    <t>Сумма баллов</t>
  </si>
  <si>
    <t>Средний %</t>
  </si>
  <si>
    <t>Рысь</t>
  </si>
  <si>
    <t>Шаг</t>
  </si>
  <si>
    <t>Галоп</t>
  </si>
  <si>
    <t>Подчинение</t>
  </si>
  <si>
    <t>Общее впечатление</t>
  </si>
  <si>
    <t xml:space="preserve">выездка </t>
  </si>
  <si>
    <t>Езда по выбору</t>
  </si>
  <si>
    <t xml:space="preserve"> -</t>
  </si>
  <si>
    <r>
      <t xml:space="preserve">ГАВРИЧ </t>
    </r>
    <r>
      <rPr>
        <sz val="8"/>
        <rFont val="Verdana"/>
        <family val="2"/>
      </rPr>
      <t>Анна, 1999</t>
    </r>
  </si>
  <si>
    <r>
      <t>ЕЛИОС АЛАМИЙА</t>
    </r>
    <r>
      <rPr>
        <sz val="8"/>
        <rFont val="Verdana"/>
        <family val="2"/>
      </rPr>
      <t>-10, жер., гнед., анд., Циклон, Испания</t>
    </r>
  </si>
  <si>
    <t>ч/в /
Санкт-Петербург</t>
  </si>
  <si>
    <t>059999</t>
  </si>
  <si>
    <t>000998</t>
  </si>
  <si>
    <t>Предварительный приз. Юноши - группа D</t>
  </si>
  <si>
    <t>Горбачева И.М.</t>
  </si>
  <si>
    <t>Разбитная Е.А.</t>
  </si>
  <si>
    <t>Красненкова А.А.</t>
  </si>
  <si>
    <t>Поддубная Т.А.</t>
  </si>
  <si>
    <r>
      <t>МОГУТОВА</t>
    </r>
    <r>
      <rPr>
        <sz val="8"/>
        <rFont val="Verdana"/>
        <family val="2"/>
      </rPr>
      <t xml:space="preserve"> София, 2006</t>
    </r>
  </si>
  <si>
    <r>
      <t>ШЕЙМАС-</t>
    </r>
    <r>
      <rPr>
        <sz val="8"/>
        <rFont val="Verdana"/>
        <family val="2"/>
      </rPr>
      <t>08 (124), мер., сол., уэльск. пони, Шемрок Империал, Голландия</t>
    </r>
  </si>
  <si>
    <t>010340</t>
  </si>
  <si>
    <t>Шарипова Е.</t>
  </si>
  <si>
    <r>
      <t xml:space="preserve">АЛФЕРОВА </t>
    </r>
    <r>
      <rPr>
        <sz val="8"/>
        <rFont val="Verdana"/>
        <family val="2"/>
      </rPr>
      <t>Елизавета, 2005</t>
    </r>
  </si>
  <si>
    <r>
      <t>РОНДОС БАРБЕРРИ</t>
    </r>
    <r>
      <rPr>
        <sz val="8"/>
        <rFont val="Verdana"/>
        <family val="2"/>
      </rPr>
      <t>-11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(133), жер., сол., уэльск. пони, Бостон Бонапарт, Нидерланды</t>
    </r>
  </si>
  <si>
    <r>
      <t xml:space="preserve">КОНЬШИНА </t>
    </r>
    <r>
      <rPr>
        <sz val="8"/>
        <rFont val="Verdana"/>
        <family val="2"/>
      </rPr>
      <t>Ульяна, 2005</t>
    </r>
  </si>
  <si>
    <r>
      <t>РЭМИ</t>
    </r>
    <r>
      <rPr>
        <sz val="8"/>
        <rFont val="Verdana"/>
        <family val="2"/>
      </rPr>
      <t xml:space="preserve">-10 (118), мер., вор., уэльск. пони, Weston Best Man, Нидерланды </t>
    </r>
  </si>
  <si>
    <r>
      <t xml:space="preserve">КАБУКАЕВА </t>
    </r>
    <r>
      <rPr>
        <sz val="8"/>
        <rFont val="Verdana"/>
        <family val="2"/>
      </rPr>
      <t>Мария, 2006</t>
    </r>
  </si>
  <si>
    <t>031506</t>
  </si>
  <si>
    <r>
      <t>АЛИБИ ДИ</t>
    </r>
    <r>
      <rPr>
        <sz val="8"/>
        <rFont val="Verdana"/>
        <family val="2"/>
      </rPr>
      <t>-10 (132), коб., сер., уэльск. пони, Ветчзичт Хейвл, Нидерланды</t>
    </r>
  </si>
  <si>
    <r>
      <t xml:space="preserve">ЕРШОВА </t>
    </r>
    <r>
      <rPr>
        <sz val="8"/>
        <rFont val="Verdana"/>
        <family val="2"/>
      </rPr>
      <t>Елизавета, 2006</t>
    </r>
  </si>
  <si>
    <t>020306</t>
  </si>
  <si>
    <r>
      <t>ДЕЛЬФИН-</t>
    </r>
    <r>
      <rPr>
        <sz val="8"/>
        <rFont val="Verdana"/>
        <family val="2"/>
      </rPr>
      <t>08 (135), мер., сер., лошадь класса пони, неизв., Беларусь</t>
    </r>
  </si>
  <si>
    <t>011241</t>
  </si>
  <si>
    <t>Бутятова А.</t>
  </si>
  <si>
    <t>КСК "Комарово" /
Санкт-Петербург</t>
  </si>
  <si>
    <r>
      <t xml:space="preserve">КОРОТУН </t>
    </r>
    <r>
      <rPr>
        <sz val="8"/>
        <rFont val="Verdana"/>
        <family val="2"/>
      </rPr>
      <t>Анастасия, 2006</t>
    </r>
  </si>
  <si>
    <t>013606</t>
  </si>
  <si>
    <r>
      <t>АЙ ЭМ ЗЕ КИНГ</t>
    </r>
    <r>
      <rPr>
        <sz val="8"/>
        <rFont val="Verdana"/>
        <family val="2"/>
      </rPr>
      <t>-05 (148), мер., сер., голл. пони, Идзард, Нидерланды</t>
    </r>
  </si>
  <si>
    <t>016174</t>
  </si>
  <si>
    <t>Коротун Н.</t>
  </si>
  <si>
    <t>Макарова И.</t>
  </si>
  <si>
    <t>КК "Форсайд" /
Санкт-Петербург</t>
  </si>
  <si>
    <r>
      <t xml:space="preserve">ПОЛКОВНИКОВА </t>
    </r>
    <r>
      <rPr>
        <sz val="8"/>
        <rFont val="Verdana"/>
        <family val="2"/>
      </rPr>
      <t>Мария, 2004</t>
    </r>
  </si>
  <si>
    <t>036404</t>
  </si>
  <si>
    <r>
      <t>ХАРИЗМА М</t>
    </r>
    <r>
      <rPr>
        <sz val="8"/>
        <rFont val="Verdana"/>
        <family val="2"/>
      </rPr>
      <t>-04, коб., рыж., ганн., Ходар, фх Маланичевых, Ленинградска область</t>
    </r>
  </si>
  <si>
    <t>006498</t>
  </si>
  <si>
    <t>Полковникова М.</t>
  </si>
  <si>
    <t>КСК "Вента" /
Санкт-Петербург</t>
  </si>
  <si>
    <r>
      <t xml:space="preserve">КОЛОТВИНА </t>
    </r>
    <r>
      <rPr>
        <sz val="8"/>
        <rFont val="Verdana"/>
        <family val="2"/>
      </rPr>
      <t>Иванна, 2006</t>
    </r>
  </si>
  <si>
    <r>
      <t xml:space="preserve">БАТУРИНА </t>
    </r>
    <r>
      <rPr>
        <sz val="8"/>
        <rFont val="Verdana"/>
        <family val="2"/>
      </rPr>
      <t>Серафима, 2004</t>
    </r>
  </si>
  <si>
    <t>062804</t>
  </si>
  <si>
    <r>
      <t>ГРАЛЬСБУХ-</t>
    </r>
    <r>
      <rPr>
        <sz val="8"/>
        <rFont val="Verdana"/>
        <family val="2"/>
      </rPr>
      <t>07, коб., рыж., трак., Садко, Россия</t>
    </r>
  </si>
  <si>
    <t>011889</t>
  </si>
  <si>
    <t>Тихомирова Ю.</t>
  </si>
  <si>
    <t>Кушнир Л.</t>
  </si>
  <si>
    <t>КСК "Мустанг" /
Санкт-Петербург</t>
  </si>
  <si>
    <r>
      <t>САММЕР ДРИМ</t>
    </r>
    <r>
      <rPr>
        <sz val="8"/>
        <rFont val="Verdana"/>
        <family val="2"/>
      </rPr>
      <t xml:space="preserve">-08 (130), коб., гнед., уэльск. пони, неизв., Нидерланды </t>
    </r>
  </si>
  <si>
    <r>
      <t xml:space="preserve">СВЕТАШОВА </t>
    </r>
    <r>
      <rPr>
        <sz val="8"/>
        <rFont val="Verdana"/>
        <family val="2"/>
      </rPr>
      <t>Полина, 2007</t>
    </r>
  </si>
  <si>
    <r>
      <t>ОРДЕН</t>
    </r>
    <r>
      <rPr>
        <sz val="8"/>
        <rFont val="Verdana"/>
        <family val="2"/>
      </rPr>
      <t>-99, рыж., трак., Драгун, кз им.Доватора</t>
    </r>
  </si>
  <si>
    <t>Вожов А.</t>
  </si>
  <si>
    <r>
      <t xml:space="preserve">ПЕРЦЕВА </t>
    </r>
    <r>
      <rPr>
        <sz val="8"/>
        <rFont val="Verdana"/>
        <family val="2"/>
      </rPr>
      <t>Дарья, 2005</t>
    </r>
  </si>
  <si>
    <t>034805</t>
  </si>
  <si>
    <r>
      <t>БЛЕК ДЖЕК-</t>
    </r>
    <r>
      <rPr>
        <sz val="8"/>
        <rFont val="Verdana"/>
        <family val="2"/>
      </rPr>
      <t>06, мер., вор.,  полукр., неизв., Испания</t>
    </r>
  </si>
  <si>
    <t>011806</t>
  </si>
  <si>
    <t>Власов А.</t>
  </si>
  <si>
    <t>Додонова О.</t>
  </si>
  <si>
    <t>КК "Форсайд" /
Ленинградская область</t>
  </si>
  <si>
    <r>
      <t>ВЕРМУТ</t>
    </r>
    <r>
      <rPr>
        <sz val="8"/>
        <rFont val="Verdana"/>
        <family val="2"/>
      </rPr>
      <t>-07 (117), мер., сер., уэльск. пони, неизв., Нидерланды</t>
    </r>
  </si>
  <si>
    <t>010615</t>
  </si>
  <si>
    <r>
      <t xml:space="preserve">ЛЕОНИЧЕВА </t>
    </r>
    <r>
      <rPr>
        <sz val="8"/>
        <rFont val="Verdana"/>
        <family val="2"/>
      </rPr>
      <t>Маргарита, 2004</t>
    </r>
  </si>
  <si>
    <t>014404</t>
  </si>
  <si>
    <r>
      <t>АМУЛЕТ-</t>
    </r>
    <r>
      <rPr>
        <sz val="8"/>
        <rFont val="Verdana"/>
        <family val="2"/>
      </rPr>
      <t>11, мер., сер., трак., Арчибальдс, Латвия</t>
    </r>
  </si>
  <si>
    <t>011757</t>
  </si>
  <si>
    <t>Бразовская М.</t>
  </si>
  <si>
    <t>КСК "Дерби" /
Казахстан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</si>
  <si>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12-14 лет)
РЕГИОНАЛЬНЫЕ СОРЕВНОВАНИЯ</t>
    </r>
  </si>
  <si>
    <t>19 мая 2018</t>
  </si>
  <si>
    <t>В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</si>
  <si>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В - Горбачева М. - 1К - Ленинградская обл.</t>
    </r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</si>
  <si>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(высота в холке до 150 см) (для мальчиков и девочек 12-16 лет)
РЕГИОНАЛЬНЫЕ СОРЕВНОВАНИЯ</t>
    </r>
  </si>
  <si>
    <t>искл.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</si>
  <si>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до 15 лет)
РЕГИОНАЛЬНЫЕ СОРЕВНОВАНИЯ</t>
    </r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</si>
  <si>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</si>
  <si>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</si>
  <si>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</si>
  <si>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</si>
  <si>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</si>
  <si>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r>
      <t xml:space="preserve">ПИСАРЕВА </t>
    </r>
    <r>
      <rPr>
        <sz val="8"/>
        <rFont val="Verdana"/>
        <family val="2"/>
      </rPr>
      <t>Елизавета, 2002</t>
    </r>
  </si>
  <si>
    <t>080102</t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</si>
  <si>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</si>
  <si>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016171</t>
  </si>
  <si>
    <t>КСК "Перспектива" / 
Санкт-Петербург</t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</si>
  <si>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</si>
  <si>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</si>
  <si>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БРИЗ РЕЙН М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Брест, пф Маланичевых</t>
    </r>
  </si>
  <si>
    <t>008538</t>
  </si>
  <si>
    <t>Новинская М.</t>
  </si>
  <si>
    <t>Чебунина О.</t>
  </si>
  <si>
    <r>
      <t xml:space="preserve">КАДЫРОВА </t>
    </r>
    <r>
      <rPr>
        <sz val="8"/>
        <rFont val="Verdana"/>
        <family val="2"/>
      </rPr>
      <t>Софья, 2003</t>
    </r>
  </si>
  <si>
    <r>
      <t>РЭМБО-</t>
    </r>
    <r>
      <rPr>
        <sz val="8"/>
        <rFont val="Verdana"/>
        <family val="2"/>
      </rPr>
      <t>97, мер., гнед., трак., Эфир, Белоруссия</t>
    </r>
  </si>
  <si>
    <t>016120</t>
  </si>
  <si>
    <t>КСК "Кронштадт" / 
Санкт-Петербург</t>
  </si>
  <si>
    <r>
      <t xml:space="preserve">ЮРЧЕНКО </t>
    </r>
    <r>
      <rPr>
        <sz val="8"/>
        <rFont val="Verdana"/>
        <family val="2"/>
      </rPr>
      <t>Елизавета, 2003</t>
    </r>
  </si>
  <si>
    <t>021903</t>
  </si>
  <si>
    <r>
      <t>ГУЛЬНИЧКА-</t>
    </r>
    <r>
      <rPr>
        <sz val="8"/>
        <rFont val="Verdana"/>
        <family val="2"/>
      </rPr>
      <t>08, коб., гнед., буден., Гульден 8, к/з им. Первой Конной Армии</t>
    </r>
  </si>
  <si>
    <t>016928</t>
  </si>
  <si>
    <t>Юрченко С.</t>
  </si>
  <si>
    <t>Кудряшова Н.</t>
  </si>
  <si>
    <r>
      <t xml:space="preserve">НИКАНОРОВА </t>
    </r>
    <r>
      <rPr>
        <sz val="8"/>
        <rFont val="Verdana"/>
        <family val="2"/>
      </rPr>
      <t>Татьяна, 1999</t>
    </r>
  </si>
  <si>
    <t>027699</t>
  </si>
  <si>
    <r>
      <t>ПОЛО-</t>
    </r>
    <r>
      <rPr>
        <sz val="8"/>
        <rFont val="Verdana"/>
        <family val="2"/>
      </rPr>
      <t>09, мер., т.-гнед., трак., Орден, Беларусь</t>
    </r>
  </si>
  <si>
    <t>011347</t>
  </si>
  <si>
    <t>Никанорова И.</t>
  </si>
  <si>
    <t>Устрова М.</t>
  </si>
  <si>
    <t>КСК "Дубки" / 
Санкт-Петербург</t>
  </si>
  <si>
    <r>
      <t xml:space="preserve">ШУЛЬГИНОВА </t>
    </r>
    <r>
      <rPr>
        <sz val="8"/>
        <rFont val="Verdana"/>
        <family val="2"/>
      </rPr>
      <t>Анастасия, 1999</t>
    </r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</si>
  <si>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</si>
  <si>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ч/в /
Ленинградская область</t>
  </si>
  <si>
    <r>
      <t xml:space="preserve">ВОРОНЦОВА </t>
    </r>
    <r>
      <rPr>
        <sz val="8"/>
        <rFont val="Verdana"/>
        <family val="2"/>
      </rPr>
      <t>Анна, 1999</t>
    </r>
  </si>
  <si>
    <r>
      <t>ДОН ДИЕГО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 голл., Джаз, Германия</t>
    </r>
  </si>
  <si>
    <r>
      <t xml:space="preserve">ЗИБРЕВА </t>
    </r>
    <r>
      <rPr>
        <sz val="8"/>
        <rFont val="Verdana"/>
        <family val="2"/>
      </rPr>
      <t>Ольга</t>
    </r>
  </si>
  <si>
    <t>001469</t>
  </si>
  <si>
    <r>
      <t>ЧИКАГО</t>
    </r>
    <r>
      <rPr>
        <sz val="8"/>
        <rFont val="Verdana"/>
        <family val="2"/>
      </rPr>
      <t>-07, жер., гнед. ганн., Чикос Бой, к/з "Георгенбург"</t>
    </r>
  </si>
  <si>
    <t>015033</t>
  </si>
  <si>
    <t>Волчек П.</t>
  </si>
  <si>
    <r>
      <t xml:space="preserve">ГАНЕВА </t>
    </r>
    <r>
      <rPr>
        <sz val="8"/>
        <rFont val="Verdana"/>
        <family val="2"/>
      </rPr>
      <t>Диана, 1998</t>
    </r>
  </si>
  <si>
    <r>
      <t>РОЛДАНС-</t>
    </r>
    <r>
      <rPr>
        <sz val="8"/>
        <rFont val="Verdana"/>
        <family val="2"/>
      </rPr>
      <t>09, мер., гнед., латв., Роулетто, Латвия</t>
    </r>
  </si>
  <si>
    <t>КСК "Приор" / 
Санкт-Петербург</t>
  </si>
  <si>
    <r>
      <t xml:space="preserve">ГЕНЕРАЛОВА </t>
    </r>
    <r>
      <rPr>
        <sz val="8"/>
        <rFont val="Verdana"/>
        <family val="2"/>
      </rPr>
      <t>Мария, 1999</t>
    </r>
  </si>
  <si>
    <t>037399</t>
  </si>
  <si>
    <r>
      <t>ЭМПОРИО АРМАНИ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KWPN, Нидерланды</t>
    </r>
  </si>
  <si>
    <t>010346</t>
  </si>
  <si>
    <t>Генералов П.</t>
  </si>
  <si>
    <t>КСК "Приор"/
Санкт-Петербург</t>
  </si>
  <si>
    <r>
      <t>ШТРАУС</t>
    </r>
    <r>
      <rPr>
        <sz val="8"/>
        <rFont val="Verdana"/>
        <family val="2"/>
      </rPr>
      <t>-99,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гол. теплокр., Дарлингтон, Нидерланды</t>
    </r>
  </si>
  <si>
    <t>010424</t>
  </si>
  <si>
    <t>Григорьев В.</t>
  </si>
  <si>
    <r>
      <t xml:space="preserve">НИКОНОВА </t>
    </r>
    <r>
      <rPr>
        <sz val="8"/>
        <rFont val="Verdana"/>
        <family val="2"/>
      </rPr>
      <t>Татьяна</t>
    </r>
  </si>
  <si>
    <t>016672</t>
  </si>
  <si>
    <r>
      <t>ГИЗ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латв., Гривис, ЗАО "Родина"</t>
    </r>
  </si>
  <si>
    <t>004971</t>
  </si>
  <si>
    <t>Никонова Т.</t>
  </si>
  <si>
    <t>КСК "Мустанг"/
Санкт-Петербург</t>
  </si>
  <si>
    <r>
      <t xml:space="preserve">НАСЕДКИНА 
</t>
    </r>
    <r>
      <rPr>
        <sz val="8"/>
        <rFont val="Verdana"/>
        <family val="2"/>
      </rPr>
      <t>Ольга</t>
    </r>
  </si>
  <si>
    <t>001075</t>
  </si>
  <si>
    <r>
      <t>ХАСПИЯ-</t>
    </r>
    <r>
      <rPr>
        <sz val="8"/>
        <rFont val="Verdana"/>
        <family val="2"/>
      </rPr>
      <t>08, коб., вор., УВП, Хитон, Беларусь</t>
    </r>
  </si>
  <si>
    <t>011204</t>
  </si>
  <si>
    <t>Наседкина О.</t>
  </si>
  <si>
    <r>
      <t xml:space="preserve">ПАХОМОВА </t>
    </r>
    <r>
      <rPr>
        <sz val="8"/>
        <rFont val="Verdana"/>
        <family val="2"/>
      </rPr>
      <t>Ольга</t>
    </r>
  </si>
  <si>
    <r>
      <t>ДАБЛ ПАУЭР</t>
    </r>
    <r>
      <rPr>
        <sz val="8"/>
        <rFont val="Verdana"/>
        <family val="2"/>
      </rPr>
      <t>-04, мер., рыж., голл. тепл., Дон Примьеро</t>
    </r>
  </si>
  <si>
    <r>
      <t xml:space="preserve">КУЗЕНКОВА 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</si>
  <si>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</si>
  <si>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 мер., сер., вестф., Кристалло, Германия</t>
    </r>
  </si>
  <si>
    <t>008986</t>
  </si>
  <si>
    <t>Ватулина А.</t>
  </si>
  <si>
    <t>КСК "Конная Лахта" /
Санкт-Петербург</t>
  </si>
  <si>
    <r>
      <t xml:space="preserve">ХМЕЛЕВ </t>
    </r>
    <r>
      <rPr>
        <sz val="8"/>
        <rFont val="Verdana"/>
        <family val="2"/>
      </rPr>
      <t>Михаил</t>
    </r>
  </si>
  <si>
    <t>001067</t>
  </si>
  <si>
    <t>МС</t>
  </si>
  <si>
    <r>
      <t>САНДРО ВИНО</t>
    </r>
    <r>
      <rPr>
        <sz val="8"/>
        <rFont val="Verdana"/>
        <family val="2"/>
      </rPr>
      <t>-05, мер, гнед, ган, Сандро Хит, Германия</t>
    </r>
  </si>
  <si>
    <t>010470</t>
  </si>
  <si>
    <t>Милюкова С.</t>
  </si>
  <si>
    <t>ч/в /
Вологодская область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</si>
  <si>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(юношей и девушек)
РЕГИОНАЛЬНЫЕ СОРЕВНОВАНИЯ</t>
    </r>
  </si>
  <si>
    <t>Дементьева И.</t>
  </si>
  <si>
    <t>Касьяненко Н.</t>
  </si>
  <si>
    <r>
      <t xml:space="preserve">Судьи: </t>
    </r>
    <r>
      <rPr>
        <sz val="10"/>
        <rFont val="Verdana"/>
        <family val="2"/>
      </rPr>
      <t xml:space="preserve">Н - Смородина Ю. - ВК - Санкт-Петербург, </t>
    </r>
    <r>
      <rPr>
        <b/>
        <sz val="10"/>
        <rFont val="Verdana"/>
        <family val="2"/>
      </rPr>
      <t xml:space="preserve">С - Огулова Н. - 1К - Ленинградская обл., </t>
    </r>
    <r>
      <rPr>
        <sz val="10"/>
        <rFont val="Verdana"/>
        <family val="2"/>
      </rPr>
      <t>В - Лудина И. - ВК - Санкт-Петербург</t>
    </r>
  </si>
  <si>
    <r>
      <t xml:space="preserve">КУБОК ЛЕНИНГРАДСКОЙ ОБЛАСТИ ПО ВЫЕЗДКЕ 2018 ГОДА, 3 ЭТАП
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12-14 лет, юношей и девушек, юниоров и юниорок, мужчин и женщин)
выездка (высота в холке до 150 см) (для мальчиков и девочек 12-16 лет)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РЕГИОНАЛЬНЫЕ СОРЕВНОВАНИЯ</t>
    </r>
  </si>
  <si>
    <t>19-20 мая 2018</t>
  </si>
  <si>
    <r>
      <t xml:space="preserve">Судьи: </t>
    </r>
    <r>
      <rPr>
        <sz val="10"/>
        <rFont val="Verdana"/>
        <family val="2"/>
      </rPr>
      <t xml:space="preserve">Н - Смородина Ю. - ВК - Санкт-Петербург, </t>
    </r>
    <r>
      <rPr>
        <b/>
        <sz val="10"/>
        <rFont val="Verdana"/>
        <family val="2"/>
      </rPr>
      <t xml:space="preserve">С - Огулова Н. - 1К - Ленинградская обл., </t>
    </r>
    <r>
      <rPr>
        <sz val="10"/>
        <rFont val="Verdana"/>
        <family val="2"/>
      </rPr>
      <t>В - Горбачева И. - 1К - Ленинградская обл.</t>
    </r>
  </si>
  <si>
    <t>Зачет "Юниоры"</t>
  </si>
  <si>
    <t>Зачет "Открытый класс"</t>
  </si>
  <si>
    <r>
      <t xml:space="preserve">КОРОЛЕВА </t>
    </r>
    <r>
      <rPr>
        <sz val="8"/>
        <rFont val="Verdana"/>
        <family val="2"/>
      </rPr>
      <t>Владислава, 2003</t>
    </r>
  </si>
  <si>
    <t>049103</t>
  </si>
  <si>
    <r>
      <t>ПАСАДЕНА</t>
    </r>
    <r>
      <rPr>
        <sz val="8"/>
        <rFont val="Verdana"/>
        <family val="2"/>
      </rPr>
      <t>-05, коб., т.-рыж., англо-ганн., Эталон, Ленинградская обл.</t>
    </r>
  </si>
  <si>
    <t>004981</t>
  </si>
  <si>
    <r>
      <t xml:space="preserve">БУНДАС </t>
    </r>
    <r>
      <rPr>
        <sz val="8"/>
        <rFont val="Verdana"/>
        <family val="2"/>
      </rPr>
      <t>Ирина</t>
    </r>
  </si>
  <si>
    <r>
      <t>САХАРА</t>
    </r>
    <r>
      <rPr>
        <sz val="8"/>
        <rFont val="Verdana"/>
        <family val="2"/>
      </rPr>
      <t>-07, коб., рыж., латв. тепл., Спартакус, Латвия</t>
    </r>
  </si>
  <si>
    <t>КСК "Приор" / Ленинградская область</t>
  </si>
  <si>
    <r>
      <t xml:space="preserve">ШАДЧНЕВА </t>
    </r>
    <r>
      <rPr>
        <sz val="8"/>
        <rFont val="Verdana"/>
        <family val="2"/>
      </rPr>
      <t>Екатерина</t>
    </r>
  </si>
  <si>
    <t>003581</t>
  </si>
  <si>
    <r>
      <t>ПАНЕВЕЖИС-</t>
    </r>
    <r>
      <rPr>
        <sz val="8"/>
        <rFont val="Verdana"/>
        <family val="2"/>
      </rPr>
      <t>01, мер., т.-гнед., полукр., Вопрос, Беларусь</t>
    </r>
  </si>
  <si>
    <t>016133</t>
  </si>
  <si>
    <t>Зазулина Е.</t>
  </si>
  <si>
    <t>КСК "Кронштадт" /
Санкт-Петербург</t>
  </si>
  <si>
    <r>
      <t xml:space="preserve">КУРГУЗОВА </t>
    </r>
    <r>
      <rPr>
        <sz val="8"/>
        <rFont val="Verdana"/>
        <family val="2"/>
      </rPr>
      <t>Татьяна</t>
    </r>
  </si>
  <si>
    <t>024890</t>
  </si>
  <si>
    <r>
      <t>ГЕКТОР</t>
    </r>
    <r>
      <rPr>
        <sz val="8"/>
        <rFont val="Verdana"/>
        <family val="2"/>
      </rPr>
      <t>-04, жер., вор., голшт., Луиз, республика Беларусь</t>
    </r>
  </si>
  <si>
    <t>008419</t>
  </si>
  <si>
    <t>Осина О.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</si>
  <si>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юношей и девушек, юниоров и юниорок, мужчин и женщин)
РЕГИОНАЛЬНЫЕ СОРЕВНОВАНИЯ</t>
    </r>
  </si>
  <si>
    <r>
      <t>АРХИПОВА</t>
    </r>
    <r>
      <rPr>
        <sz val="8"/>
        <rFont val="Verdana"/>
        <family val="2"/>
      </rPr>
      <t xml:space="preserve"> Екатерина</t>
    </r>
  </si>
  <si>
    <t>021592</t>
  </si>
  <si>
    <r>
      <t>ГОЛДЭН ТОЙ-</t>
    </r>
    <r>
      <rPr>
        <sz val="8"/>
        <rFont val="Verdana"/>
        <family val="2"/>
      </rPr>
      <t>13, коб., бур., уэльск. пони, Рошан Тамариск, КСК "Верона"</t>
    </r>
  </si>
  <si>
    <t>017478</t>
  </si>
  <si>
    <t>Русакова М.</t>
  </si>
  <si>
    <r>
      <t xml:space="preserve">ЛЕДНЕВА </t>
    </r>
    <r>
      <rPr>
        <sz val="8"/>
        <rFont val="Verdana"/>
        <family val="2"/>
      </rPr>
      <t>Татьяна, 1998</t>
    </r>
  </si>
  <si>
    <r>
      <t>ХИТЕРВИНС ТВИКЛС РОЗЕАННЕ-</t>
    </r>
    <r>
      <rPr>
        <sz val="8"/>
        <rFont val="Verdana"/>
        <family val="2"/>
      </rPr>
      <t>12, коб., сол., уэльск. пони, Леунс Велдс Винстон, Нидерланды</t>
    </r>
  </si>
  <si>
    <t>017484</t>
  </si>
  <si>
    <t>Светашов В.</t>
  </si>
  <si>
    <r>
      <t xml:space="preserve">САВИНЫХ </t>
    </r>
    <r>
      <rPr>
        <sz val="8"/>
        <rFont val="Verdana"/>
        <family val="2"/>
      </rPr>
      <t>Александра, 2001</t>
    </r>
  </si>
  <si>
    <t>076701</t>
  </si>
  <si>
    <r>
      <t>КАРРО-</t>
    </r>
    <r>
      <rPr>
        <sz val="8"/>
        <rFont val="Verdana"/>
        <family val="2"/>
      </rPr>
      <t>01, жер., гнед., латв., Клейтонс, Латвия</t>
    </r>
  </si>
  <si>
    <t>000540</t>
  </si>
  <si>
    <t>Пучкова Е.</t>
  </si>
  <si>
    <t>Мельникова К.</t>
  </si>
  <si>
    <t>КСК "Перспектива" /
Санкт-Петербург</t>
  </si>
  <si>
    <r>
      <t xml:space="preserve">КОЖИНОВА </t>
    </r>
    <r>
      <rPr>
        <sz val="8"/>
        <rFont val="Verdana"/>
        <family val="2"/>
      </rPr>
      <t>Александра, 2000</t>
    </r>
  </si>
  <si>
    <t>004600</t>
  </si>
  <si>
    <r>
      <t>ЭМБАРГО</t>
    </r>
    <r>
      <rPr>
        <sz val="8"/>
        <rFont val="Verdana"/>
        <family val="2"/>
      </rPr>
      <t>-09, жер., т.-гнед., укр. верх.,Бисмарк, Украина</t>
    </r>
  </si>
  <si>
    <t>017228</t>
  </si>
  <si>
    <t>Радион А.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</si>
  <si>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</si>
  <si>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</si>
  <si>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МОМЕНТ-</t>
    </r>
    <r>
      <rPr>
        <sz val="8"/>
        <rFont val="Verdana"/>
        <family val="2"/>
      </rPr>
      <t>04, мер., рыж., латв., Моторс, Латвия</t>
    </r>
  </si>
  <si>
    <t>018610</t>
  </si>
  <si>
    <t>Майлис В.</t>
  </si>
  <si>
    <t>Слуцман Е.</t>
  </si>
  <si>
    <r>
      <t>БУТЯТОВА</t>
    </r>
    <r>
      <rPr>
        <sz val="8"/>
        <rFont val="Verdana"/>
        <family val="2"/>
      </rPr>
      <t xml:space="preserve"> Александра</t>
    </r>
  </si>
  <si>
    <t>003289</t>
  </si>
  <si>
    <r>
      <t>СЕКВЕНЦИЯ</t>
    </r>
    <r>
      <rPr>
        <sz val="8"/>
        <rFont val="Verdana"/>
        <family val="2"/>
      </rPr>
      <t>-13, коб., гнед., ганн., Сан Франциско, Россия</t>
    </r>
  </si>
  <si>
    <t>016643</t>
  </si>
  <si>
    <t>Иванова С.</t>
  </si>
  <si>
    <t>ч/в / Ленинградская область</t>
  </si>
  <si>
    <r>
      <t xml:space="preserve">КОЛЬЦОВА </t>
    </r>
    <r>
      <rPr>
        <sz val="8"/>
        <rFont val="Verdana"/>
        <family val="2"/>
      </rPr>
      <t>Татьяна</t>
    </r>
  </si>
  <si>
    <t>026993</t>
  </si>
  <si>
    <r>
      <t>ДЖОРДЖИО АРМАНИ-</t>
    </r>
    <r>
      <rPr>
        <sz val="8"/>
        <rFont val="Verdana"/>
        <family val="2"/>
      </rPr>
      <t>12, жер., рыж. полукр., Властелин, Россия</t>
    </r>
  </si>
  <si>
    <t>016653</t>
  </si>
  <si>
    <r>
      <t xml:space="preserve">ШВЕЦОВА </t>
    </r>
    <r>
      <rPr>
        <sz val="8"/>
        <rFont val="Verdana"/>
        <family val="2"/>
      </rPr>
      <t>Кристина, 1998</t>
    </r>
  </si>
  <si>
    <t>008298</t>
  </si>
  <si>
    <r>
      <t>ДИАМАНТ-</t>
    </r>
    <r>
      <rPr>
        <sz val="8"/>
        <rFont val="Verdana"/>
        <family val="2"/>
      </rPr>
      <t>12, жер., рыж., вестф., Данкешон, Германия</t>
    </r>
  </si>
  <si>
    <t>018611</t>
  </si>
  <si>
    <t>КК "Форсайд" / 
Санкт-Петербург</t>
  </si>
  <si>
    <r>
      <t xml:space="preserve">Судьи: </t>
    </r>
    <r>
      <rPr>
        <sz val="10"/>
        <rFont val="Verdana"/>
        <family val="2"/>
      </rPr>
      <t xml:space="preserve">Н - Лудина И. - ВК - Санкт-Петербург, </t>
    </r>
    <r>
      <rPr>
        <b/>
        <sz val="10"/>
        <rFont val="Verdana"/>
        <family val="2"/>
      </rPr>
      <t xml:space="preserve">С - Горбачева И. - 1К - Ленинградская обл., </t>
    </r>
    <r>
      <rPr>
        <sz val="10"/>
        <rFont val="Verdana"/>
        <family val="2"/>
      </rPr>
      <t>В - Горбачева М. - 1К - Ленинградская обл.</t>
    </r>
  </si>
  <si>
    <t>20 мая 2018 г.</t>
  </si>
  <si>
    <r>
      <rPr>
        <b/>
        <sz val="12"/>
        <rFont val="Verdana"/>
        <family val="2"/>
      </rPr>
      <t>ОБЛАСТНЫЕ СОРЕВНОВАНИЯ НА ПРИЗЫ КСК "ДЕРБИ"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выездка (среди юношей и девушек, юниоров и юниорок, мужчин и женщин)
РЕГИОНАЛЬНЫЕ СОРЕВНОВАНИЯ</t>
    </r>
  </si>
  <si>
    <t>КП юн</t>
  </si>
  <si>
    <r>
      <t xml:space="preserve">РУЖИНСКАЯ </t>
    </r>
    <r>
      <rPr>
        <sz val="8"/>
        <rFont val="Verdana"/>
        <family val="2"/>
      </rPr>
      <t>Евгения</t>
    </r>
  </si>
  <si>
    <t>003378</t>
  </si>
  <si>
    <r>
      <t>ЭМИР ГР-</t>
    </r>
    <r>
      <rPr>
        <sz val="8"/>
        <rFont val="Verdana"/>
        <family val="2"/>
      </rPr>
      <t>11, мер., рыж., полукр., Эсхил, Россия</t>
    </r>
  </si>
  <si>
    <t>ПП юн</t>
  </si>
  <si>
    <r>
      <t>ГРЕНОБЛЬ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Фетишас, Литва</t>
    </r>
  </si>
  <si>
    <r>
      <t xml:space="preserve">КОМАРОВА </t>
    </r>
    <r>
      <rPr>
        <sz val="8"/>
        <rFont val="Verdana"/>
        <family val="2"/>
      </rPr>
      <t>Ольга</t>
    </r>
  </si>
  <si>
    <t>006061</t>
  </si>
  <si>
    <r>
      <t>РАНДАЦЦО</t>
    </r>
    <r>
      <rPr>
        <sz val="8"/>
        <rFont val="Verdana"/>
        <family val="2"/>
      </rPr>
      <t>-09, мер., гнед., латв., Ритмс, Латвия</t>
    </r>
  </si>
  <si>
    <t>011827</t>
  </si>
  <si>
    <t>Мацкувене Я.</t>
  </si>
  <si>
    <t>МП</t>
  </si>
  <si>
    <r>
      <t xml:space="preserve">КУБОК ЛЕНИНГРАДСКОЙ ОБЛАСТИ ПО ВЫЕЗДКЕ 2018 ГОДА, 4 ЭТАП
ОБЛАСТНЫЕ СОРЕВНОВАНИЯ НА ПРИЗЫ КСК "ДЕРБИ"
</t>
    </r>
    <r>
      <rPr>
        <sz val="10"/>
        <rFont val="Verdana"/>
        <family val="2"/>
      </rPr>
      <t>выездка (среди мужчин и женщин)
РЕГИОНАЛЬНЫЕ СОРЕВНОВАНИЯ</t>
    </r>
  </si>
  <si>
    <r>
      <t xml:space="preserve">БУНТОВА </t>
    </r>
    <r>
      <rPr>
        <sz val="8"/>
        <rFont val="Verdana"/>
        <family val="2"/>
      </rPr>
      <t>Елизавета, 2002</t>
    </r>
  </si>
  <si>
    <t>073002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</si>
  <si>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</si>
  <si>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</si>
  <si>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</si>
  <si>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КК "Форсайд" / 
Ленинградская область</t>
  </si>
  <si>
    <r>
      <t xml:space="preserve">НИКОЛАЕВА </t>
    </r>
    <r>
      <rPr>
        <sz val="8"/>
        <rFont val="Verdana"/>
        <family val="2"/>
      </rPr>
      <t>Анастасия, 2001</t>
    </r>
  </si>
  <si>
    <t>037501</t>
  </si>
  <si>
    <r>
      <t>РАНТЬЕ</t>
    </r>
    <r>
      <rPr>
        <sz val="8"/>
        <rFont val="Verdana"/>
        <family val="2"/>
      </rPr>
      <t>-05, мер., гнед., трак., Эсхил, Учхоз "Пушкинское"</t>
    </r>
  </si>
  <si>
    <t>005618</t>
  </si>
  <si>
    <t>Борисенко А.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</si>
  <si>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юниоров и юниорок)
РЕГИОНАЛЬНЫЕ СОРЕВНОВАНИЯ</t>
    </r>
  </si>
  <si>
    <r>
      <t xml:space="preserve">СЕРГЕЕВА
</t>
    </r>
    <r>
      <rPr>
        <sz val="8"/>
        <rFont val="Verdana"/>
        <family val="2"/>
      </rPr>
      <t>Анастасия, 1997</t>
    </r>
  </si>
  <si>
    <r>
      <t>ПРУДЭНТ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ганн., Дрейф, Ленинградская область</t>
    </r>
  </si>
  <si>
    <t>010441</t>
  </si>
  <si>
    <t>Сергеева М.</t>
  </si>
  <si>
    <r>
      <t xml:space="preserve">ЛЕБЕДЕВА </t>
    </r>
    <r>
      <rPr>
        <sz val="8"/>
        <rFont val="Verdana"/>
        <family val="2"/>
      </rPr>
      <t>Ирина</t>
    </r>
  </si>
  <si>
    <t>015170</t>
  </si>
  <si>
    <r>
      <t>КЛИНТОРД II-</t>
    </r>
    <r>
      <rPr>
        <sz val="8"/>
        <rFont val="Verdana"/>
        <family val="2"/>
      </rPr>
      <t>06, жер., сер., голшт., Clinton I, Германия</t>
    </r>
  </si>
  <si>
    <t>018352</t>
  </si>
  <si>
    <t>Лебедева И.</t>
  </si>
  <si>
    <t>КК "Форсайд"/
Санкт-Петербург</t>
  </si>
  <si>
    <r>
      <t xml:space="preserve">КУБОК ЛЕНИНГРАДСКОЙ ОБЛАСТИ ПО ВЫЕЗДКЕ 2018 ГОДА, 4 ЭТАП
</t>
    </r>
    <r>
      <rPr>
        <sz val="10"/>
        <rFont val="Verdana"/>
        <family val="2"/>
      </rPr>
      <t>выездка (среди мужчин и женщин)
РЕГИОНАЛЬНЫЕ СОРЕВНОВАНИЯ</t>
    </r>
  </si>
  <si>
    <r>
      <t>СТЕПАНОВА</t>
    </r>
    <r>
      <rPr>
        <sz val="8"/>
        <rFont val="Verdana"/>
        <family val="2"/>
      </rPr>
      <t xml:space="preserve"> Наталья</t>
    </r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</si>
  <si>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</si>
  <si>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</si>
  <si>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</si>
  <si>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Хмелёв М.</t>
  </si>
  <si>
    <t>КСК им Ю.Русаковой / Ленинградская область</t>
  </si>
  <si>
    <t>Старкова И.</t>
  </si>
  <si>
    <r>
      <t xml:space="preserve">МУРАТОВА </t>
    </r>
    <r>
      <rPr>
        <sz val="8"/>
        <rFont val="Verdana"/>
        <family val="2"/>
      </rPr>
      <t>Екатерина, 2001</t>
    </r>
  </si>
  <si>
    <t>084601</t>
  </si>
  <si>
    <r>
      <t>ФЛОРИЗЕЛЬ</t>
    </r>
    <r>
      <rPr>
        <sz val="8"/>
        <rFont val="Verdana"/>
        <family val="2"/>
      </rPr>
      <t>-08, мер., т-гнед., ольд., Фидертанц, Германия</t>
    </r>
  </si>
  <si>
    <t>008405</t>
  </si>
  <si>
    <t>Боброва М.</t>
  </si>
  <si>
    <t>Танков А.</t>
  </si>
  <si>
    <t>КСК "Приор"/ Ленинградская область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</si>
  <si>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обл., </t>
    </r>
    <r>
      <rPr>
        <b/>
        <sz val="10"/>
        <rFont val="Verdana"/>
        <family val="2"/>
      </rPr>
      <t xml:space="preserve">С - Горбачева М. - 1К - Ленинградская обл., </t>
    </r>
    <r>
      <rPr>
        <sz val="10"/>
        <rFont val="Verdana"/>
        <family val="2"/>
      </rPr>
      <t>В - Лудина И. - ВК - Санкт-Петербург</t>
    </r>
  </si>
  <si>
    <r>
      <t>ГОТЬЕ 27-</t>
    </r>
    <r>
      <rPr>
        <sz val="8"/>
        <rFont val="Verdana"/>
        <family val="2"/>
      </rPr>
      <t>11, мер., гнед., KWPN, Апачи, Нидерланды</t>
    </r>
  </si>
  <si>
    <t>017427</t>
  </si>
  <si>
    <t>Кондрашова М.</t>
  </si>
  <si>
    <r>
      <t>ТАТИЩЕВА</t>
    </r>
    <r>
      <rPr>
        <sz val="8"/>
        <rFont val="Verdana"/>
        <family val="2"/>
      </rPr>
      <t xml:space="preserve"> Ксения, 2002</t>
    </r>
  </si>
  <si>
    <t>056802</t>
  </si>
  <si>
    <t>010649</t>
  </si>
  <si>
    <t>Федорова Ю.</t>
  </si>
  <si>
    <t>Прихожай В.</t>
  </si>
  <si>
    <r>
      <t xml:space="preserve">ВОЛЧЕК  </t>
    </r>
    <r>
      <rPr>
        <sz val="8"/>
        <rFont val="Verdana"/>
        <family val="2"/>
      </rPr>
      <t>Дария, 2002</t>
    </r>
  </si>
  <si>
    <t>015402</t>
  </si>
  <si>
    <t>КСК "Перспектива" / Санкт-Петербург</t>
  </si>
  <si>
    <r>
      <t xml:space="preserve">РЫКОВА </t>
    </r>
    <r>
      <rPr>
        <sz val="8"/>
        <rFont val="Verdana"/>
        <family val="2"/>
      </rPr>
      <t>Анна</t>
    </r>
  </si>
  <si>
    <t>011487</t>
  </si>
  <si>
    <r>
      <t>КОТТОН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мер., рыж., ганн., Caruso </t>
    </r>
  </si>
  <si>
    <r>
      <t>КАРДЕРО-</t>
    </r>
    <r>
      <rPr>
        <sz val="8"/>
        <rFont val="Verdana"/>
        <family val="2"/>
      </rPr>
      <t>07, мер., гнед. ганн., Кантуро, Германия</t>
    </r>
  </si>
  <si>
    <t>009576</t>
  </si>
  <si>
    <t>Бурцева Е.</t>
  </si>
  <si>
    <r>
      <t xml:space="preserve">КОМАРОВА </t>
    </r>
    <r>
      <rPr>
        <sz val="8"/>
        <rFont val="Verdana"/>
        <family val="2"/>
      </rPr>
      <t xml:space="preserve">Далия, 2000 </t>
    </r>
  </si>
  <si>
    <t>081700</t>
  </si>
  <si>
    <r>
      <t>ГЕРЦОГ-</t>
    </r>
    <r>
      <rPr>
        <sz val="8"/>
        <rFont val="Verdana"/>
        <family val="2"/>
      </rPr>
      <t>05, мер., вор., ганн., Хохадел, Германия</t>
    </r>
  </si>
  <si>
    <t>005200</t>
  </si>
  <si>
    <t>Таиров А.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</si>
  <si>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</si>
  <si>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</si>
  <si>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</si>
  <si>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t>007635</t>
  </si>
  <si>
    <r>
      <t>ДЖЕНЕРАЛЬ ЭМ СИ-</t>
    </r>
    <r>
      <rPr>
        <sz val="8"/>
        <rFont val="Verdana"/>
        <family val="2"/>
      </rPr>
      <t>11, мер., бур., KWPN, Дон Счуфро, Нидерланды</t>
    </r>
  </si>
  <si>
    <t>011747</t>
  </si>
  <si>
    <t>Огулова Н.В.</t>
  </si>
  <si>
    <t>Лудина И.В.</t>
  </si>
  <si>
    <t>Синильникова Н.</t>
  </si>
  <si>
    <r>
      <t xml:space="preserve">Судьи: </t>
    </r>
    <r>
      <rPr>
        <sz val="10"/>
        <rFont val="Verdana"/>
        <family val="2"/>
      </rPr>
      <t xml:space="preserve">Н - Горбачева И. - 1К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В - Смородина Ю. - ВК - Санкт-Петербург</t>
    </r>
  </si>
  <si>
    <t>Смородина Ю.В.</t>
  </si>
  <si>
    <t>Горбачева М.С.</t>
  </si>
  <si>
    <t>б/к</t>
  </si>
  <si>
    <t>Судья-инспектор (шеф-стюард), член ГСК</t>
  </si>
  <si>
    <r>
      <t xml:space="preserve">КУБОК ЛЕНИНГРАДСКОЙ ОБЛАСТИ ПО ВЫЕЗДКЕ 2018 ГОДА, 4 ЭТАП
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12-14 лет, юношей и девушек, юниоров и юниорок, мужчин и женщин)
выездка (высота в холке до 150 см) (для мальчиков и девочек 12-16 лет)
РЕГИОНАЛЬНЫЕ СОРЕВНОВАНИЯ</t>
    </r>
  </si>
  <si>
    <t xml:space="preserve">19-20 мая 2018 </t>
  </si>
  <si>
    <r>
      <t xml:space="preserve">Судьи: </t>
    </r>
    <r>
      <rPr>
        <sz val="10"/>
        <rFont val="Verdana"/>
        <family val="2"/>
      </rPr>
      <t xml:space="preserve">Н - Горбачева И. - 1К - Ленинградская обл., </t>
    </r>
    <r>
      <rPr>
        <b/>
        <sz val="10"/>
        <rFont val="Verdana"/>
        <family val="2"/>
      </rPr>
      <t xml:space="preserve">С - Смородина Ю. - ВК - Санкт-Петербург, </t>
    </r>
    <r>
      <rPr>
        <sz val="10"/>
        <rFont val="Verdana"/>
        <family val="2"/>
      </rPr>
      <t>В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</si>
  <si>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Н - Горбачева И. - 1К - Ленинградская обл., </t>
    </r>
    <r>
      <rPr>
        <b/>
        <sz val="10"/>
        <rFont val="Verdana"/>
        <family val="2"/>
      </rPr>
      <t xml:space="preserve">С - Смородина Ю. - ВК - Санкт-Петербург, </t>
    </r>
    <r>
      <rPr>
        <sz val="10"/>
        <rFont val="Verdana"/>
        <family val="2"/>
      </rPr>
      <t>В - Лудина И. - ВК - Санкт-Петербург</t>
    </r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</si>
  <si>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мужчин и женщин)
РЕГИОНАЛЬНЫЕ СОРЕВНОВАНИЯ</t>
    </r>
  </si>
  <si>
    <t>Член ГСК, Технический Делегат, стюард</t>
  </si>
  <si>
    <t>Главный судья, стюард</t>
  </si>
  <si>
    <r>
      <t>ГЕРБЕРТ ДРАУГС</t>
    </r>
    <r>
      <rPr>
        <sz val="8"/>
        <rFont val="Verdana"/>
        <family val="2"/>
      </rPr>
      <t>-09, мер., гнед., ганн., Grand N, Беларусь</t>
    </r>
  </si>
  <si>
    <r>
      <t xml:space="preserve">РУЖИНСКАЯ </t>
    </r>
    <r>
      <rPr>
        <sz val="8"/>
        <rFont val="Verdana"/>
        <family val="2"/>
      </rPr>
      <t>Адриана, 2003</t>
    </r>
  </si>
  <si>
    <r>
      <t>СТЕЛЛА</t>
    </r>
    <r>
      <rPr>
        <sz val="8"/>
        <rFont val="Verdana"/>
        <family val="2"/>
      </rPr>
      <t>-08 (128), коб., уэльск. пони, Лемонштилл Ройал Флайт, Голландия</t>
    </r>
  </si>
  <si>
    <r>
      <t>ПЛЕСКОВ-</t>
    </r>
    <r>
      <rPr>
        <sz val="8"/>
        <rFont val="Verdana"/>
        <family val="2"/>
      </rPr>
      <t>14, мер., сер., полукр., Пергам, Россия</t>
    </r>
  </si>
  <si>
    <t>017202</t>
  </si>
  <si>
    <r>
      <rPr>
        <b/>
        <sz val="12"/>
        <rFont val="Verdana"/>
        <family val="2"/>
      </rPr>
      <t>ОБЛАСТНЫЕ СОРЕВНОВАНИЯ НА ПРИЗЫ КСК "ДЕРБИ"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выездка (среди мальчиков и девочек 12-14 лет,юношей и девушек, юниоров и юниорок, мужчин и женщин)
РЕГИОНАЛЬНЫЕ СОРЕВНОВАНИЯ</t>
    </r>
  </si>
  <si>
    <t>20 мая 2018</t>
  </si>
  <si>
    <t>ЛП юн</t>
  </si>
  <si>
    <t>ПП юр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</si>
  <si>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М - Смородина Ю. - ВК - Санкт-Петербург</t>
    </r>
  </si>
  <si>
    <t>Судьи: Лудина И., Смородина Ю., Огулова Н.</t>
  </si>
  <si>
    <t>мл 5</t>
  </si>
  <si>
    <t>мл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</si>
</sst>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4"/>
      <name val="Verdana"/>
      <family val="2"/>
    </font>
    <font>
      <b/>
      <sz val="7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24"/>
      <name val="Monotype Corsiva"/>
      <family val="4"/>
    </font>
    <font>
      <b/>
      <sz val="9"/>
      <color indexed="8"/>
      <name val="Verdana"/>
      <family val="2"/>
    </font>
    <font>
      <sz val="7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403">
    <xf numFmtId="0" fontId="0" fillId="0" borderId="0" xfId="0" applyAlignment="1">
      <alignment/>
    </xf>
    <xf numFmtId="49" fontId="27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25" applyNumberFormat="1" applyFont="1" applyFill="1" applyBorder="1" applyAlignment="1" applyProtection="1">
      <alignment vertical="center"/>
      <protection locked="0"/>
    </xf>
    <xf numFmtId="49" fontId="23" fillId="0" borderId="0" xfId="1025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48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032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2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26" applyNumberFormat="1" applyFont="1" applyFill="1" applyBorder="1" applyAlignment="1" applyProtection="1">
      <alignment vertical="center"/>
      <protection locked="0"/>
    </xf>
    <xf numFmtId="0" fontId="0" fillId="0" borderId="0" xfId="1028" applyFont="1" applyAlignment="1" applyProtection="1">
      <alignment vertical="center"/>
      <protection locked="0"/>
    </xf>
    <xf numFmtId="0" fontId="0" fillId="0" borderId="0" xfId="1042" applyFont="1" applyAlignment="1" applyProtection="1">
      <alignment vertical="center"/>
      <protection locked="0"/>
    </xf>
    <xf numFmtId="0" fontId="37" fillId="0" borderId="0" xfId="1042" applyFont="1" applyAlignment="1" applyProtection="1">
      <alignment vertical="center"/>
      <protection locked="0"/>
    </xf>
    <xf numFmtId="0" fontId="38" fillId="0" borderId="0" xfId="1042" applyFont="1" applyAlignment="1" applyProtection="1">
      <alignment vertical="center"/>
      <protection locked="0"/>
    </xf>
    <xf numFmtId="0" fontId="25" fillId="0" borderId="0" xfId="1042" applyFont="1" applyProtection="1">
      <alignment/>
      <protection locked="0"/>
    </xf>
    <xf numFmtId="0" fontId="25" fillId="0" borderId="0" xfId="1042" applyFont="1" applyAlignment="1" applyProtection="1">
      <alignment wrapText="1"/>
      <protection locked="0"/>
    </xf>
    <xf numFmtId="0" fontId="25" fillId="0" borderId="0" xfId="1042" applyFont="1" applyAlignment="1" applyProtection="1">
      <alignment shrinkToFit="1"/>
      <protection locked="0"/>
    </xf>
    <xf numFmtId="1" fontId="34" fillId="0" borderId="0" xfId="1042" applyNumberFormat="1" applyFont="1" applyProtection="1">
      <alignment/>
      <protection locked="0"/>
    </xf>
    <xf numFmtId="188" fontId="25" fillId="0" borderId="0" xfId="1042" applyNumberFormat="1" applyFont="1" applyProtection="1">
      <alignment/>
      <protection locked="0"/>
    </xf>
    <xf numFmtId="0" fontId="34" fillId="0" borderId="0" xfId="1042" applyFont="1" applyProtection="1">
      <alignment/>
      <protection locked="0"/>
    </xf>
    <xf numFmtId="188" fontId="34" fillId="0" borderId="0" xfId="1042" applyNumberFormat="1" applyFont="1" applyProtection="1">
      <alignment/>
      <protection locked="0"/>
    </xf>
    <xf numFmtId="0" fontId="25" fillId="0" borderId="0" xfId="1042" applyFont="1" applyBorder="1" applyAlignment="1" applyProtection="1">
      <alignment horizontal="right" vertical="center"/>
      <protection locked="0"/>
    </xf>
    <xf numFmtId="0" fontId="38" fillId="0" borderId="0" xfId="1028" applyFont="1" applyAlignment="1" applyProtection="1">
      <alignment vertical="center"/>
      <protection locked="0"/>
    </xf>
    <xf numFmtId="1" fontId="28" fillId="46" borderId="10" xfId="1030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30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0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42" applyFont="1" applyFill="1" applyBorder="1" applyAlignment="1" applyProtection="1">
      <alignment horizontal="center" vertical="center"/>
      <protection locked="0"/>
    </xf>
    <xf numFmtId="0" fontId="26" fillId="0" borderId="10" xfId="1028" applyFont="1" applyBorder="1" applyAlignment="1" applyProtection="1">
      <alignment horizontal="center" vertical="center" wrapText="1"/>
      <protection locked="0"/>
    </xf>
    <xf numFmtId="0" fontId="30" fillId="0" borderId="0" xfId="1028" applyFont="1" applyAlignment="1" applyProtection="1">
      <alignment vertical="center"/>
      <protection locked="0"/>
    </xf>
    <xf numFmtId="0" fontId="23" fillId="0" borderId="0" xfId="1030" applyFont="1" applyBorder="1" applyAlignment="1" applyProtection="1">
      <alignment horizontal="center" vertical="center" wrapText="1"/>
      <protection locked="0"/>
    </xf>
    <xf numFmtId="0" fontId="23" fillId="0" borderId="0" xfId="1042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90" fontId="28" fillId="0" borderId="0" xfId="1028" applyNumberFormat="1" applyFont="1" applyBorder="1" applyAlignment="1" applyProtection="1">
      <alignment horizontal="center" vertical="center" wrapText="1"/>
      <protection locked="0"/>
    </xf>
    <xf numFmtId="188" fontId="36" fillId="0" borderId="0" xfId="1028" applyNumberFormat="1" applyFont="1" applyBorder="1" applyAlignment="1" applyProtection="1">
      <alignment horizontal="center" vertical="center" wrapText="1"/>
      <protection locked="0"/>
    </xf>
    <xf numFmtId="0" fontId="25" fillId="0" borderId="0" xfId="1028" applyFont="1" applyBorder="1" applyAlignment="1" applyProtection="1">
      <alignment horizontal="center" vertical="center" wrapText="1"/>
      <protection locked="0"/>
    </xf>
    <xf numFmtId="1" fontId="28" fillId="0" borderId="0" xfId="1028" applyNumberFormat="1" applyFont="1" applyBorder="1" applyAlignment="1" applyProtection="1">
      <alignment horizontal="center" vertical="center" wrapText="1"/>
      <protection locked="0"/>
    </xf>
    <xf numFmtId="0" fontId="26" fillId="0" borderId="0" xfId="1028" applyFont="1" applyBorder="1" applyAlignment="1" applyProtection="1">
      <alignment horizontal="center" vertical="center" wrapText="1"/>
      <protection locked="0"/>
    </xf>
    <xf numFmtId="0" fontId="23" fillId="0" borderId="0" xfId="1028" applyFont="1" applyAlignment="1" applyProtection="1">
      <alignment vertical="center"/>
      <protection locked="0"/>
    </xf>
    <xf numFmtId="0" fontId="0" fillId="0" borderId="0" xfId="1028" applyNumberFormat="1" applyFont="1" applyFill="1" applyBorder="1" applyAlignment="1" applyProtection="1">
      <alignment horizontal="center" vertical="center"/>
      <protection locked="0"/>
    </xf>
    <xf numFmtId="0" fontId="23" fillId="0" borderId="0" xfId="1028" applyNumberFormat="1" applyFont="1" applyFill="1" applyBorder="1" applyAlignment="1" applyProtection="1">
      <alignment vertical="center"/>
      <protection locked="0"/>
    </xf>
    <xf numFmtId="1" fontId="23" fillId="0" borderId="0" xfId="1028" applyNumberFormat="1" applyFont="1" applyAlignment="1" applyProtection="1">
      <alignment vertical="center"/>
      <protection locked="0"/>
    </xf>
    <xf numFmtId="188" fontId="23" fillId="0" borderId="0" xfId="1028" applyNumberFormat="1" applyFont="1" applyAlignment="1" applyProtection="1">
      <alignment vertical="center"/>
      <protection locked="0"/>
    </xf>
    <xf numFmtId="0" fontId="0" fillId="0" borderId="0" xfId="1028" applyNumberFormat="1" applyFont="1" applyFill="1" applyBorder="1" applyAlignment="1" applyProtection="1">
      <alignment vertical="center"/>
      <protection locked="0"/>
    </xf>
    <xf numFmtId="1" fontId="0" fillId="0" borderId="0" xfId="1028" applyNumberFormat="1" applyFont="1" applyAlignment="1" applyProtection="1">
      <alignment vertical="center"/>
      <protection locked="0"/>
    </xf>
    <xf numFmtId="188" fontId="0" fillId="0" borderId="0" xfId="1028" applyNumberFormat="1" applyFont="1" applyAlignment="1" applyProtection="1">
      <alignment vertical="center"/>
      <protection locked="0"/>
    </xf>
    <xf numFmtId="0" fontId="26" fillId="0" borderId="0" xfId="1032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510" applyNumberFormat="1" applyFont="1" applyFill="1" applyBorder="1" applyAlignment="1" applyProtection="1">
      <alignment horizontal="center" vertical="center"/>
      <protection locked="0"/>
    </xf>
    <xf numFmtId="1" fontId="28" fillId="46" borderId="10" xfId="1031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3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1" applyFont="1" applyFill="1" applyBorder="1" applyAlignment="1" applyProtection="1">
      <alignment horizontal="center" vertical="center" textRotation="90" wrapText="1"/>
      <protection locked="0"/>
    </xf>
    <xf numFmtId="0" fontId="0" fillId="0" borderId="0" xfId="1029" applyFont="1" applyAlignment="1" applyProtection="1">
      <alignment vertical="center"/>
      <protection locked="0"/>
    </xf>
    <xf numFmtId="0" fontId="0" fillId="0" borderId="0" xfId="1044" applyFont="1" applyAlignment="1" applyProtection="1">
      <alignment vertical="center"/>
      <protection locked="0"/>
    </xf>
    <xf numFmtId="0" fontId="37" fillId="0" borderId="0" xfId="1044" applyFont="1" applyAlignment="1" applyProtection="1">
      <alignment vertical="center"/>
      <protection locked="0"/>
    </xf>
    <xf numFmtId="0" fontId="38" fillId="0" borderId="0" xfId="1044" applyFont="1" applyAlignment="1" applyProtection="1">
      <alignment vertical="center"/>
      <protection locked="0"/>
    </xf>
    <xf numFmtId="0" fontId="25" fillId="46" borderId="10" xfId="1044" applyFont="1" applyFill="1" applyBorder="1" applyAlignment="1" applyProtection="1">
      <alignment horizontal="center" vertical="center" wrapText="1"/>
      <protection locked="0"/>
    </xf>
    <xf numFmtId="0" fontId="38" fillId="0" borderId="0" xfId="1029" applyFont="1" applyAlignment="1" applyProtection="1">
      <alignment vertical="center"/>
      <protection locked="0"/>
    </xf>
    <xf numFmtId="0" fontId="28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0" fillId="0" borderId="0" xfId="1029" applyFont="1" applyBorder="1" applyAlignment="1" applyProtection="1">
      <alignment vertical="center"/>
      <protection locked="0"/>
    </xf>
    <xf numFmtId="1" fontId="39" fillId="0" borderId="0" xfId="1029" applyNumberFormat="1" applyFont="1" applyBorder="1" applyAlignment="1" applyProtection="1">
      <alignment horizontal="center" vertical="center"/>
      <protection locked="0"/>
    </xf>
    <xf numFmtId="0" fontId="23" fillId="0" borderId="0" xfId="1029" applyFont="1" applyAlignment="1" applyProtection="1">
      <alignment vertical="center"/>
      <protection locked="0"/>
    </xf>
    <xf numFmtId="0" fontId="23" fillId="0" borderId="0" xfId="1029" applyNumberFormat="1" applyFont="1" applyFill="1" applyBorder="1" applyAlignment="1" applyProtection="1">
      <alignment vertical="center"/>
      <protection locked="0"/>
    </xf>
    <xf numFmtId="0" fontId="0" fillId="0" borderId="0" xfId="1029" applyNumberFormat="1" applyFont="1" applyFill="1" applyBorder="1" applyAlignment="1" applyProtection="1">
      <alignment horizontal="center" vertical="center"/>
      <protection locked="0"/>
    </xf>
    <xf numFmtId="1" fontId="23" fillId="0" borderId="0" xfId="1029" applyNumberFormat="1" applyFont="1" applyAlignment="1" applyProtection="1">
      <alignment vertical="center"/>
      <protection locked="0"/>
    </xf>
    <xf numFmtId="188" fontId="0" fillId="0" borderId="0" xfId="1029" applyNumberFormat="1" applyFont="1" applyAlignment="1" applyProtection="1">
      <alignment vertical="center"/>
      <protection locked="0"/>
    </xf>
    <xf numFmtId="1" fontId="0" fillId="0" borderId="0" xfId="1029" applyNumberFormat="1" applyFont="1" applyAlignment="1" applyProtection="1">
      <alignment vertical="center"/>
      <protection locked="0"/>
    </xf>
    <xf numFmtId="188" fontId="36" fillId="0" borderId="10" xfId="1029" applyNumberFormat="1" applyFont="1" applyBorder="1" applyAlignment="1" applyProtection="1">
      <alignment horizontal="center" vertical="center" wrapText="1"/>
      <protection locked="0"/>
    </xf>
    <xf numFmtId="190" fontId="27" fillId="46" borderId="10" xfId="103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36" applyFill="1" applyAlignment="1" applyProtection="1">
      <alignment vertical="center"/>
      <protection locked="0"/>
    </xf>
    <xf numFmtId="0" fontId="21" fillId="0" borderId="0" xfId="1036" applyFont="1" applyFill="1" applyAlignment="1" applyProtection="1">
      <alignment vertical="center"/>
      <protection locked="0"/>
    </xf>
    <xf numFmtId="0" fontId="0" fillId="0" borderId="0" xfId="1036" applyFont="1" applyFill="1" applyAlignment="1" applyProtection="1">
      <alignment horizontal="center" vertical="center"/>
      <protection locked="0"/>
    </xf>
    <xf numFmtId="0" fontId="30" fillId="0" borderId="0" xfId="1036" applyFont="1" applyFill="1" applyAlignment="1" applyProtection="1">
      <alignment horizontal="center" vertical="center"/>
      <protection locked="0"/>
    </xf>
    <xf numFmtId="0" fontId="0" fillId="0" borderId="0" xfId="1036" applyFill="1" applyAlignment="1" applyProtection="1">
      <alignment horizontal="center" vertical="center" wrapText="1"/>
      <protection locked="0"/>
    </xf>
    <xf numFmtId="49" fontId="23" fillId="0" borderId="0" xfId="1026" applyNumberFormat="1" applyFont="1" applyFill="1" applyBorder="1" applyAlignment="1" applyProtection="1">
      <alignment vertical="center"/>
      <protection locked="0"/>
    </xf>
    <xf numFmtId="0" fontId="0" fillId="0" borderId="0" xfId="1026" applyNumberFormat="1" applyFont="1" applyFill="1" applyBorder="1" applyAlignment="1" applyProtection="1">
      <alignment vertical="center"/>
      <protection locked="0"/>
    </xf>
    <xf numFmtId="0" fontId="0" fillId="0" borderId="0" xfId="1040" applyNumberFormat="1" applyFill="1" applyBorder="1" applyAlignment="1" applyProtection="1">
      <alignment vertical="center" wrapText="1"/>
      <protection locked="0"/>
    </xf>
    <xf numFmtId="49" fontId="0" fillId="0" borderId="0" xfId="1040" applyNumberFormat="1" applyFill="1" applyBorder="1" applyAlignment="1" applyProtection="1">
      <alignment vertical="center" wrapText="1"/>
      <protection locked="0"/>
    </xf>
    <xf numFmtId="0" fontId="30" fillId="0" borderId="0" xfId="104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52" applyFont="1" applyFill="1" applyAlignment="1">
      <alignment vertical="center" wrapText="1"/>
      <protection/>
    </xf>
    <xf numFmtId="0" fontId="0" fillId="0" borderId="0" xfId="726">
      <alignment/>
      <protection/>
    </xf>
    <xf numFmtId="0" fontId="40" fillId="0" borderId="0" xfId="1025" applyNumberFormat="1" applyFont="1" applyFill="1" applyBorder="1" applyAlignment="1" applyProtection="1">
      <alignment vertical="center"/>
      <protection locked="0"/>
    </xf>
    <xf numFmtId="0" fontId="31" fillId="0" borderId="0" xfId="1028" applyFont="1" applyAlignment="1" applyProtection="1">
      <alignment horizontal="center"/>
      <protection locked="0"/>
    </xf>
    <xf numFmtId="14" fontId="35" fillId="46" borderId="0" xfId="1040" applyNumberFormat="1" applyFont="1" applyFill="1" applyBorder="1" applyAlignment="1" applyProtection="1">
      <alignment horizontal="right" vertical="center"/>
      <protection locked="0"/>
    </xf>
    <xf numFmtId="0" fontId="27" fillId="0" borderId="10" xfId="1040" applyNumberFormat="1" applyFont="1" applyFill="1" applyBorder="1" applyAlignment="1" applyProtection="1">
      <alignment horizontal="center" vertical="center"/>
      <protection locked="0"/>
    </xf>
    <xf numFmtId="0" fontId="21" fillId="0" borderId="10" xfId="1036" applyFont="1" applyFill="1" applyBorder="1" applyAlignment="1" applyProtection="1">
      <alignment horizontal="center" vertical="center"/>
      <protection locked="0"/>
    </xf>
    <xf numFmtId="0" fontId="40" fillId="0" borderId="10" xfId="1025" applyNumberFormat="1" applyFont="1" applyFill="1" applyBorder="1" applyAlignment="1" applyProtection="1">
      <alignment vertical="center"/>
      <protection locked="0"/>
    </xf>
    <xf numFmtId="0" fontId="0" fillId="0" borderId="10" xfId="726" applyBorder="1">
      <alignment/>
      <protection/>
    </xf>
    <xf numFmtId="0" fontId="27" fillId="0" borderId="10" xfId="1025" applyNumberFormat="1" applyFont="1" applyFill="1" applyBorder="1" applyAlignment="1" applyProtection="1">
      <alignment vertical="center"/>
      <protection locked="0"/>
    </xf>
    <xf numFmtId="0" fontId="23" fillId="0" borderId="10" xfId="1025" applyNumberFormat="1" applyFont="1" applyFill="1" applyBorder="1" applyAlignment="1" applyProtection="1">
      <alignment vertical="center"/>
      <protection locked="0"/>
    </xf>
    <xf numFmtId="0" fontId="27" fillId="0" borderId="10" xfId="1025" applyNumberFormat="1" applyFont="1" applyFill="1" applyBorder="1" applyAlignment="1" applyProtection="1">
      <alignment vertical="center" wrapText="1"/>
      <protection locked="0"/>
    </xf>
    <xf numFmtId="0" fontId="25" fillId="46" borderId="10" xfId="1042" applyFont="1" applyFill="1" applyBorder="1" applyAlignment="1" applyProtection="1">
      <alignment horizontal="center" vertical="center" wrapText="1"/>
      <protection locked="0"/>
    </xf>
    <xf numFmtId="0" fontId="25" fillId="46" borderId="10" xfId="1044" applyFont="1" applyFill="1" applyBorder="1" applyAlignment="1" applyProtection="1">
      <alignment horizontal="center" vertical="center" textRotation="90" wrapText="1"/>
      <protection locked="0"/>
    </xf>
    <xf numFmtId="49" fontId="30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036" applyFont="1" applyAlignment="1" applyProtection="1">
      <alignment vertical="center"/>
      <protection locked="0"/>
    </xf>
    <xf numFmtId="0" fontId="24" fillId="0" borderId="10" xfId="1031" applyFont="1" applyBorder="1" applyAlignment="1" applyProtection="1">
      <alignment horizontal="center" vertical="center" wrapText="1"/>
      <protection locked="0"/>
    </xf>
    <xf numFmtId="0" fontId="26" fillId="0" borderId="10" xfId="1031" applyFont="1" applyBorder="1" applyAlignment="1" applyProtection="1">
      <alignment horizontal="center" vertical="center" wrapText="1"/>
      <protection locked="0"/>
    </xf>
    <xf numFmtId="190" fontId="27" fillId="0" borderId="10" xfId="1028" applyNumberFormat="1" applyFont="1" applyBorder="1" applyAlignment="1" applyProtection="1">
      <alignment horizontal="center" vertical="center" wrapText="1"/>
      <protection locked="0"/>
    </xf>
    <xf numFmtId="188" fontId="36" fillId="0" borderId="10" xfId="1028" applyNumberFormat="1" applyFont="1" applyBorder="1" applyAlignment="1" applyProtection="1">
      <alignment horizontal="center" vertical="center" wrapText="1"/>
      <protection locked="0"/>
    </xf>
    <xf numFmtId="0" fontId="25" fillId="0" borderId="10" xfId="1028" applyFont="1" applyBorder="1" applyAlignment="1" applyProtection="1">
      <alignment horizontal="center" vertical="center" wrapText="1"/>
      <protection locked="0"/>
    </xf>
    <xf numFmtId="1" fontId="28" fillId="0" borderId="10" xfId="1028" applyNumberFormat="1" applyFont="1" applyBorder="1" applyAlignment="1" applyProtection="1">
      <alignment horizontal="center" vertical="center" wrapText="1"/>
      <protection locked="0"/>
    </xf>
    <xf numFmtId="0" fontId="38" fillId="0" borderId="0" xfId="1036" applyFont="1" applyFill="1" applyAlignment="1" applyProtection="1">
      <alignment vertical="center"/>
      <protection locked="0"/>
    </xf>
    <xf numFmtId="0" fontId="35" fillId="0" borderId="0" xfId="1036" applyFont="1" applyFill="1" applyAlignment="1" applyProtection="1">
      <alignment vertical="center"/>
      <protection locked="0"/>
    </xf>
    <xf numFmtId="0" fontId="25" fillId="0" borderId="0" xfId="1036" applyFont="1" applyFill="1" applyProtection="1">
      <alignment/>
      <protection locked="0"/>
    </xf>
    <xf numFmtId="0" fontId="25" fillId="0" borderId="0" xfId="1036" applyFont="1" applyFill="1" applyAlignment="1" applyProtection="1">
      <alignment wrapText="1"/>
      <protection locked="0"/>
    </xf>
    <xf numFmtId="0" fontId="25" fillId="0" borderId="0" xfId="1036" applyFont="1" applyFill="1" applyAlignment="1" applyProtection="1">
      <alignment shrinkToFit="1"/>
      <protection locked="0"/>
    </xf>
    <xf numFmtId="0" fontId="25" fillId="0" borderId="0" xfId="1036" applyFont="1" applyFill="1" applyAlignment="1" applyProtection="1">
      <alignment horizontal="left"/>
      <protection locked="0"/>
    </xf>
    <xf numFmtId="0" fontId="34" fillId="0" borderId="0" xfId="1036" applyFont="1" applyFill="1" applyProtection="1">
      <alignment/>
      <protection locked="0"/>
    </xf>
    <xf numFmtId="14" fontId="35" fillId="0" borderId="0" xfId="1040" applyNumberFormat="1" applyFont="1" applyFill="1" applyBorder="1" applyAlignment="1" applyProtection="1">
      <alignment horizontal="right" vertical="center"/>
      <protection locked="0"/>
    </xf>
    <xf numFmtId="0" fontId="26" fillId="0" borderId="10" xfId="103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36" applyFont="1" applyFill="1" applyBorder="1" applyAlignment="1" applyProtection="1">
      <alignment horizontal="center" vertical="center" wrapText="1"/>
      <protection locked="0"/>
    </xf>
    <xf numFmtId="0" fontId="27" fillId="0" borderId="10" xfId="1043" applyNumberFormat="1" applyFont="1" applyFill="1" applyBorder="1" applyAlignment="1" applyProtection="1">
      <alignment horizontal="center" vertical="center"/>
      <protection locked="0"/>
    </xf>
    <xf numFmtId="0" fontId="27" fillId="0" borderId="11" xfId="1023" applyFont="1" applyFill="1" applyBorder="1" applyAlignment="1" applyProtection="1">
      <alignment horizontal="center" vertical="center" wrapText="1"/>
      <protection locked="0"/>
    </xf>
    <xf numFmtId="0" fontId="0" fillId="0" borderId="0" xfId="1029" applyNumberFormat="1" applyFont="1" applyAlignment="1" applyProtection="1">
      <alignment vertical="center"/>
      <protection locked="0"/>
    </xf>
    <xf numFmtId="0" fontId="27" fillId="0" borderId="10" xfId="1033" applyFont="1" applyFill="1" applyBorder="1" applyAlignment="1" applyProtection="1">
      <alignment horizontal="center" vertical="center" wrapText="1"/>
      <protection locked="0"/>
    </xf>
    <xf numFmtId="0" fontId="0" fillId="0" borderId="10" xfId="1036" applyNumberFormat="1" applyFill="1" applyBorder="1" applyAlignment="1" applyProtection="1">
      <alignment horizontal="center" vertical="center" wrapText="1"/>
      <protection locked="0"/>
    </xf>
    <xf numFmtId="0" fontId="31" fillId="0" borderId="0" xfId="1036" applyFont="1" applyFill="1" applyAlignment="1" applyProtection="1">
      <alignment vertical="center" wrapText="1"/>
      <protection locked="0"/>
    </xf>
    <xf numFmtId="0" fontId="21" fillId="47" borderId="10" xfId="1036" applyFont="1" applyFill="1" applyBorder="1" applyAlignment="1" applyProtection="1">
      <alignment horizontal="center" vertical="center"/>
      <protection locked="0"/>
    </xf>
    <xf numFmtId="0" fontId="0" fillId="0" borderId="0" xfId="1027" applyFont="1" applyAlignment="1" applyProtection="1">
      <alignment vertical="center"/>
      <protection locked="0"/>
    </xf>
    <xf numFmtId="49" fontId="26" fillId="0" borderId="10" xfId="1023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397" applyNumberFormat="1" applyFont="1" applyFill="1" applyBorder="1" applyAlignment="1" applyProtection="1">
      <alignment vertical="center" wrapText="1"/>
      <protection locked="0"/>
    </xf>
    <xf numFmtId="0" fontId="23" fillId="0" borderId="0" xfId="1027" applyFont="1" applyAlignment="1" applyProtection="1">
      <alignment vertical="center"/>
      <protection locked="0"/>
    </xf>
    <xf numFmtId="0" fontId="27" fillId="0" borderId="0" xfId="1022" applyFont="1" applyFill="1" applyBorder="1" applyAlignment="1" applyProtection="1">
      <alignment horizontal="center" vertical="center" wrapText="1"/>
      <protection locked="0"/>
    </xf>
    <xf numFmtId="0" fontId="21" fillId="48" borderId="10" xfId="1036" applyFont="1" applyFill="1" applyBorder="1" applyAlignment="1" applyProtection="1">
      <alignment horizontal="center" vertical="center"/>
      <protection locked="0"/>
    </xf>
    <xf numFmtId="49" fontId="27" fillId="48" borderId="10" xfId="102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23" applyFont="1" applyFill="1" applyBorder="1" applyAlignment="1" applyProtection="1">
      <alignment horizontal="center" vertical="center" wrapText="1"/>
      <protection locked="0"/>
    </xf>
    <xf numFmtId="49" fontId="25" fillId="48" borderId="10" xfId="397" applyNumberFormat="1" applyFont="1" applyFill="1" applyBorder="1" applyAlignment="1" applyProtection="1">
      <alignment vertical="center" wrapText="1"/>
      <protection locked="0"/>
    </xf>
    <xf numFmtId="49" fontId="27" fillId="48" borderId="10" xfId="0" applyNumberFormat="1" applyFont="1" applyFill="1" applyBorder="1" applyAlignment="1">
      <alignment horizontal="center" vertical="center" wrapText="1"/>
    </xf>
    <xf numFmtId="49" fontId="27" fillId="48" borderId="10" xfId="397" applyNumberFormat="1" applyFont="1" applyFill="1" applyBorder="1" applyAlignment="1" applyProtection="1">
      <alignment horizontal="left" vertical="center"/>
      <protection locked="0"/>
    </xf>
    <xf numFmtId="49" fontId="27" fillId="48" borderId="10" xfId="397" applyNumberFormat="1" applyFont="1" applyFill="1" applyBorder="1" applyAlignment="1" applyProtection="1">
      <alignment horizontal="left" vertical="center" wrapText="1"/>
      <protection locked="0"/>
    </xf>
    <xf numFmtId="0" fontId="21" fillId="48" borderId="0" xfId="1036" applyFont="1" applyFill="1" applyAlignment="1" applyProtection="1">
      <alignment vertical="center"/>
      <protection locked="0"/>
    </xf>
    <xf numFmtId="0" fontId="27" fillId="48" borderId="10" xfId="1050" applyFont="1" applyFill="1" applyBorder="1" applyAlignment="1" applyProtection="1">
      <alignment horizontal="center" vertical="center"/>
      <protection locked="0"/>
    </xf>
    <xf numFmtId="49" fontId="27" fillId="48" borderId="10" xfId="1022" applyNumberFormat="1" applyFont="1" applyFill="1" applyBorder="1" applyAlignment="1" applyProtection="1">
      <alignment horizontal="center" vertical="center" wrapText="1"/>
      <protection locked="0"/>
    </xf>
    <xf numFmtId="49" fontId="25" fillId="48" borderId="10" xfId="1023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1023" applyNumberFormat="1" applyFont="1" applyFill="1" applyBorder="1" applyAlignment="1" applyProtection="1">
      <alignment horizontal="center" vertical="center"/>
      <protection locked="0"/>
    </xf>
    <xf numFmtId="0" fontId="27" fillId="48" borderId="10" xfId="1022" applyFont="1" applyFill="1" applyBorder="1" applyAlignment="1" applyProtection="1">
      <alignment horizontal="center" vertical="center" wrapText="1"/>
      <protection locked="0"/>
    </xf>
    <xf numFmtId="49" fontId="27" fillId="48" borderId="12" xfId="397" applyNumberFormat="1" applyFont="1" applyFill="1" applyBorder="1" applyAlignment="1" applyProtection="1">
      <alignment horizontal="center" vertical="center"/>
      <protection locked="0"/>
    </xf>
    <xf numFmtId="49" fontId="27" fillId="48" borderId="10" xfId="397" applyNumberFormat="1" applyFont="1" applyFill="1" applyBorder="1" applyAlignment="1" applyProtection="1">
      <alignment horizontal="center" vertical="center"/>
      <protection locked="0"/>
    </xf>
    <xf numFmtId="49" fontId="27" fillId="48" borderId="10" xfId="1023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1050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411" applyNumberFormat="1" applyFont="1" applyFill="1" applyBorder="1" applyAlignment="1" applyProtection="1">
      <alignment horizontal="center" vertical="center"/>
      <protection locked="0"/>
    </xf>
    <xf numFmtId="49" fontId="27" fillId="48" borderId="12" xfId="102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35" applyFont="1" applyFill="1" applyBorder="1" applyAlignment="1" applyProtection="1">
      <alignment horizontal="center" vertical="center" wrapText="1"/>
      <protection locked="0"/>
    </xf>
    <xf numFmtId="0" fontId="35" fillId="0" borderId="0" xfId="1040" applyFont="1" applyAlignment="1" applyProtection="1">
      <alignment horizontal="right" vertical="center"/>
      <protection locked="0"/>
    </xf>
    <xf numFmtId="0" fontId="26" fillId="48" borderId="10" xfId="1048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1023" applyNumberFormat="1" applyFont="1" applyFill="1" applyBorder="1" applyAlignment="1" applyProtection="1">
      <alignment horizontal="left" vertical="center" wrapText="1"/>
      <protection locked="0"/>
    </xf>
    <xf numFmtId="0" fontId="26" fillId="48" borderId="10" xfId="1049" applyFont="1" applyFill="1" applyBorder="1" applyAlignment="1" applyProtection="1">
      <alignment horizontal="left" vertical="center" wrapText="1"/>
      <protection locked="0"/>
    </xf>
    <xf numFmtId="49" fontId="26" fillId="48" borderId="10" xfId="1022" applyNumberFormat="1" applyFont="1" applyFill="1" applyBorder="1" applyAlignment="1" applyProtection="1">
      <alignment horizontal="left" vertical="center" wrapText="1"/>
      <protection locked="0"/>
    </xf>
    <xf numFmtId="0" fontId="26" fillId="48" borderId="10" xfId="1022" applyFont="1" applyFill="1" applyBorder="1" applyAlignment="1" applyProtection="1">
      <alignment horizontal="left" vertical="center" wrapText="1"/>
      <protection locked="0"/>
    </xf>
    <xf numFmtId="49" fontId="26" fillId="48" borderId="10" xfId="397" applyNumberFormat="1" applyFont="1" applyFill="1" applyBorder="1" applyAlignment="1" applyProtection="1">
      <alignment vertical="center" wrapText="1"/>
      <protection locked="0"/>
    </xf>
    <xf numFmtId="49" fontId="26" fillId="48" borderId="10" xfId="411" applyNumberFormat="1" applyFont="1" applyFill="1" applyBorder="1" applyAlignment="1" applyProtection="1">
      <alignment vertical="center" wrapText="1"/>
      <protection locked="0"/>
    </xf>
    <xf numFmtId="0" fontId="26" fillId="0" borderId="10" xfId="1049" applyFont="1" applyFill="1" applyBorder="1" applyAlignment="1" applyProtection="1">
      <alignment horizontal="left" vertical="center" wrapText="1"/>
      <protection locked="0"/>
    </xf>
    <xf numFmtId="0" fontId="27" fillId="48" borderId="11" xfId="1022" applyFont="1" applyFill="1" applyBorder="1" applyAlignment="1" applyProtection="1">
      <alignment horizontal="center" vertical="center" wrapText="1"/>
      <protection locked="0"/>
    </xf>
    <xf numFmtId="0" fontId="23" fillId="0" borderId="0" xfId="694" applyFont="1">
      <alignment/>
      <protection/>
    </xf>
    <xf numFmtId="0" fontId="23" fillId="0" borderId="0" xfId="1046" applyFont="1" applyAlignment="1" applyProtection="1">
      <alignment vertical="center" wrapText="1"/>
      <protection locked="0"/>
    </xf>
    <xf numFmtId="0" fontId="7" fillId="0" borderId="0" xfId="727">
      <alignment/>
      <protection/>
    </xf>
    <xf numFmtId="0" fontId="43" fillId="0" borderId="0" xfId="1039" applyFont="1" applyAlignment="1" applyProtection="1">
      <alignment vertical="center"/>
      <protection locked="0"/>
    </xf>
    <xf numFmtId="0" fontId="46" fillId="0" borderId="0" xfId="1038" applyFont="1" applyAlignment="1" applyProtection="1">
      <alignment vertical="center"/>
      <protection locked="0"/>
    </xf>
    <xf numFmtId="0" fontId="31" fillId="0" borderId="0" xfId="694" applyFont="1">
      <alignment/>
      <protection/>
    </xf>
    <xf numFmtId="0" fontId="45" fillId="0" borderId="0" xfId="694" applyFont="1">
      <alignment/>
      <protection/>
    </xf>
    <xf numFmtId="0" fontId="45" fillId="0" borderId="0" xfId="694" applyFont="1" applyBorder="1" applyAlignment="1">
      <alignment wrapText="1"/>
      <protection/>
    </xf>
    <xf numFmtId="0" fontId="45" fillId="0" borderId="0" xfId="694" applyFont="1" applyBorder="1">
      <alignment/>
      <protection/>
    </xf>
    <xf numFmtId="0" fontId="25" fillId="48" borderId="10" xfId="1038" applyFont="1" applyFill="1" applyBorder="1" applyAlignment="1" applyProtection="1">
      <alignment horizontal="center" vertical="center" wrapText="1"/>
      <protection locked="0"/>
    </xf>
    <xf numFmtId="49" fontId="31" fillId="0" borderId="10" xfId="694" applyNumberFormat="1" applyFont="1" applyBorder="1" applyAlignment="1">
      <alignment horizontal="center" vertical="center" wrapText="1"/>
      <protection/>
    </xf>
    <xf numFmtId="0" fontId="23" fillId="0" borderId="0" xfId="694" applyFont="1" applyBorder="1">
      <alignment/>
      <protection/>
    </xf>
    <xf numFmtId="49" fontId="26" fillId="0" borderId="10" xfId="694" applyNumberFormat="1" applyFont="1" applyBorder="1" applyAlignment="1">
      <alignment horizontal="center" vertical="center" wrapText="1"/>
      <protection/>
    </xf>
    <xf numFmtId="0" fontId="23" fillId="0" borderId="10" xfId="1045" applyFont="1" applyFill="1" applyBorder="1" applyAlignment="1" applyProtection="1">
      <alignment horizontal="center" vertical="center"/>
      <protection locked="0"/>
    </xf>
    <xf numFmtId="49" fontId="27" fillId="48" borderId="10" xfId="1038" applyNumberFormat="1" applyFont="1" applyFill="1" applyBorder="1" applyAlignment="1" applyProtection="1">
      <alignment horizontal="center" vertical="center"/>
      <protection locked="0"/>
    </xf>
    <xf numFmtId="0" fontId="28" fillId="0" borderId="13" xfId="1041" applyFont="1" applyFill="1" applyBorder="1" applyAlignment="1" applyProtection="1">
      <alignment horizontal="center" vertical="center" wrapText="1"/>
      <protection locked="0"/>
    </xf>
    <xf numFmtId="190" fontId="42" fillId="0" borderId="10" xfId="694" applyNumberFormat="1" applyFont="1" applyFill="1" applyBorder="1" applyAlignment="1" applyProtection="1">
      <alignment horizontal="center" vertical="center" wrapText="1"/>
      <protection locked="0"/>
    </xf>
    <xf numFmtId="188" fontId="33" fillId="0" borderId="10" xfId="694" applyNumberFormat="1" applyFont="1" applyFill="1" applyBorder="1" applyAlignment="1">
      <alignment horizontal="center" vertical="center" wrapText="1"/>
      <protection/>
    </xf>
    <xf numFmtId="0" fontId="22" fillId="0" borderId="10" xfId="694" applyFont="1" applyBorder="1" applyAlignment="1">
      <alignment horizontal="center" vertical="center" wrapText="1"/>
      <protection/>
    </xf>
    <xf numFmtId="190" fontId="33" fillId="0" borderId="10" xfId="694" applyNumberFormat="1" applyFont="1" applyFill="1" applyBorder="1" applyAlignment="1">
      <alignment horizontal="center" vertical="center" wrapText="1"/>
      <protection/>
    </xf>
    <xf numFmtId="0" fontId="23" fillId="0" borderId="0" xfId="1045" applyFont="1" applyFill="1" applyBorder="1" applyAlignment="1" applyProtection="1">
      <alignment horizontal="center" vertical="center"/>
      <protection locked="0"/>
    </xf>
    <xf numFmtId="49" fontId="27" fillId="48" borderId="0" xfId="1038" applyNumberFormat="1" applyFont="1" applyFill="1" applyBorder="1" applyAlignment="1" applyProtection="1">
      <alignment horizontal="center" vertical="center"/>
      <protection locked="0"/>
    </xf>
    <xf numFmtId="0" fontId="23" fillId="0" borderId="0" xfId="1038" applyNumberFormat="1" applyFont="1" applyFill="1" applyBorder="1" applyAlignment="1" applyProtection="1">
      <alignment horizontal="center" vertical="center"/>
      <protection locked="0"/>
    </xf>
    <xf numFmtId="49" fontId="26" fillId="0" borderId="0" xfId="1022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707" applyNumberFormat="1" applyFont="1" applyFill="1" applyBorder="1" applyAlignment="1">
      <alignment horizontal="center" vertical="center" wrapText="1"/>
      <protection/>
    </xf>
    <xf numFmtId="49" fontId="26" fillId="0" borderId="0" xfId="397" applyNumberFormat="1" applyFont="1" applyFill="1" applyBorder="1" applyAlignment="1" applyProtection="1">
      <alignment vertical="center" wrapText="1"/>
      <protection locked="0"/>
    </xf>
    <xf numFmtId="49" fontId="27" fillId="0" borderId="0" xfId="1022" applyNumberFormat="1" applyFont="1" applyFill="1" applyBorder="1" applyAlignment="1" applyProtection="1">
      <alignment horizontal="center" vertical="center"/>
      <protection locked="0"/>
    </xf>
    <xf numFmtId="49" fontId="27" fillId="0" borderId="0" xfId="347" applyNumberFormat="1" applyFont="1" applyFill="1" applyBorder="1" applyAlignment="1" applyProtection="1">
      <alignment horizontal="center" vertical="center" wrapText="1"/>
      <protection locked="0"/>
    </xf>
    <xf numFmtId="190" fontId="42" fillId="0" borderId="0" xfId="69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94" applyFont="1" applyBorder="1" applyAlignment="1">
      <alignment horizontal="center" vertical="center" wrapText="1"/>
      <protection/>
    </xf>
    <xf numFmtId="190" fontId="33" fillId="0" borderId="0" xfId="694" applyNumberFormat="1" applyFont="1" applyFill="1" applyBorder="1" applyAlignment="1">
      <alignment horizontal="center" vertical="center" wrapText="1"/>
      <protection/>
    </xf>
    <xf numFmtId="188" fontId="33" fillId="0" borderId="0" xfId="694" applyNumberFormat="1" applyFont="1" applyFill="1" applyBorder="1" applyAlignment="1">
      <alignment horizontal="center" vertical="center" wrapText="1"/>
      <protection/>
    </xf>
    <xf numFmtId="0" fontId="0" fillId="0" borderId="0" xfId="1027" applyFont="1" applyAlignment="1" applyProtection="1">
      <alignment horizontal="center" vertical="center"/>
      <protection locked="0"/>
    </xf>
    <xf numFmtId="0" fontId="23" fillId="0" borderId="0" xfId="1025" applyFont="1" applyAlignment="1" applyProtection="1">
      <alignment vertical="center"/>
      <protection locked="0"/>
    </xf>
    <xf numFmtId="0" fontId="23" fillId="0" borderId="0" xfId="694" applyFont="1" applyAlignment="1">
      <alignment horizontal="center"/>
      <protection/>
    </xf>
    <xf numFmtId="0" fontId="29" fillId="0" borderId="0" xfId="694" applyFont="1">
      <alignment/>
      <protection/>
    </xf>
    <xf numFmtId="0" fontId="23" fillId="0" borderId="0" xfId="694" applyFont="1" applyFill="1">
      <alignment/>
      <protection/>
    </xf>
    <xf numFmtId="0" fontId="22" fillId="0" borderId="0" xfId="1046" applyFont="1" applyAlignment="1" applyProtection="1">
      <alignment vertical="center" wrapText="1"/>
      <protection locked="0"/>
    </xf>
    <xf numFmtId="1" fontId="22" fillId="0" borderId="0" xfId="1046" applyNumberFormat="1" applyFont="1" applyAlignment="1" applyProtection="1">
      <alignment vertical="center" wrapText="1"/>
      <protection locked="0"/>
    </xf>
    <xf numFmtId="188" fontId="47" fillId="0" borderId="0" xfId="1046" applyNumberFormat="1" applyFont="1" applyAlignment="1" applyProtection="1">
      <alignment horizontal="center" vertical="center"/>
      <protection locked="0"/>
    </xf>
    <xf numFmtId="0" fontId="47" fillId="0" borderId="0" xfId="1046" applyFont="1" applyAlignment="1" applyProtection="1">
      <alignment horizontal="center" vertical="center"/>
      <protection locked="0"/>
    </xf>
    <xf numFmtId="1" fontId="47" fillId="0" borderId="0" xfId="1046" applyNumberFormat="1" applyFont="1" applyAlignment="1" applyProtection="1">
      <alignment horizontal="center" vertical="center"/>
      <protection locked="0"/>
    </xf>
    <xf numFmtId="0" fontId="0" fillId="0" borderId="0" xfId="1046" applyAlignment="1" applyProtection="1">
      <alignment vertical="center"/>
      <protection locked="0"/>
    </xf>
    <xf numFmtId="188" fontId="0" fillId="0" borderId="0" xfId="1046" applyNumberFormat="1" applyAlignment="1" applyProtection="1">
      <alignment vertical="center"/>
      <protection locked="0"/>
    </xf>
    <xf numFmtId="0" fontId="31" fillId="0" borderId="0" xfId="1025" applyFont="1" applyAlignment="1" applyProtection="1">
      <alignment horizontal="center"/>
      <protection locked="0"/>
    </xf>
    <xf numFmtId="0" fontId="0" fillId="0" borderId="0" xfId="1025" applyFont="1" applyAlignment="1" applyProtection="1">
      <alignment vertical="center"/>
      <protection locked="0"/>
    </xf>
    <xf numFmtId="0" fontId="25" fillId="0" borderId="0" xfId="1046" applyFont="1" applyProtection="1">
      <alignment/>
      <protection locked="0"/>
    </xf>
    <xf numFmtId="0" fontId="25" fillId="0" borderId="0" xfId="1046" applyFont="1" applyAlignment="1" applyProtection="1">
      <alignment wrapText="1"/>
      <protection locked="0"/>
    </xf>
    <xf numFmtId="0" fontId="46" fillId="0" borderId="0" xfId="1037" applyFont="1" applyBorder="1" applyAlignment="1" applyProtection="1">
      <alignment horizontal="right" vertical="center"/>
      <protection locked="0"/>
    </xf>
    <xf numFmtId="0" fontId="34" fillId="0" borderId="0" xfId="1046" applyFont="1" applyProtection="1">
      <alignment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38" fillId="0" borderId="0" xfId="1025" applyFont="1" applyAlignment="1" applyProtection="1">
      <alignment vertical="center"/>
      <protection locked="0"/>
    </xf>
    <xf numFmtId="0" fontId="25" fillId="46" borderId="14" xfId="1046" applyFont="1" applyFill="1" applyBorder="1" applyAlignment="1" applyProtection="1">
      <alignment horizontal="center" vertical="center" wrapText="1"/>
      <protection locked="0"/>
    </xf>
    <xf numFmtId="1" fontId="28" fillId="46" borderId="14" xfId="1031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4" xfId="1031" applyNumberFormat="1" applyFont="1" applyFill="1" applyBorder="1" applyAlignment="1" applyProtection="1">
      <alignment horizontal="center" vertical="center" wrapText="1"/>
      <protection locked="0"/>
    </xf>
    <xf numFmtId="0" fontId="28" fillId="46" borderId="14" xfId="1031" applyFont="1" applyFill="1" applyBorder="1" applyAlignment="1" applyProtection="1">
      <alignment horizontal="center" vertical="center" textRotation="90" wrapText="1"/>
      <protection locked="0"/>
    </xf>
    <xf numFmtId="0" fontId="44" fillId="0" borderId="10" xfId="1031" applyFont="1" applyBorder="1" applyAlignment="1" applyProtection="1">
      <alignment horizontal="center" vertical="center" wrapText="1"/>
      <protection locked="0"/>
    </xf>
    <xf numFmtId="0" fontId="23" fillId="0" borderId="10" xfId="1046" applyFont="1" applyFill="1" applyBorder="1" applyAlignment="1" applyProtection="1">
      <alignment horizontal="center" vertical="center"/>
      <protection locked="0"/>
    </xf>
    <xf numFmtId="190" fontId="27" fillId="0" borderId="10" xfId="1025" applyNumberFormat="1" applyFont="1" applyBorder="1" applyAlignment="1" applyProtection="1">
      <alignment horizontal="center" vertical="center" wrapText="1"/>
      <protection locked="0"/>
    </xf>
    <xf numFmtId="188" fontId="45" fillId="0" borderId="10" xfId="1025" applyNumberFormat="1" applyFont="1" applyBorder="1" applyAlignment="1" applyProtection="1">
      <alignment horizontal="center" vertical="center" wrapText="1"/>
      <protection locked="0"/>
    </xf>
    <xf numFmtId="0" fontId="26" fillId="0" borderId="10" xfId="1025" applyFont="1" applyBorder="1" applyAlignment="1" applyProtection="1">
      <alignment horizontal="center" vertical="center" wrapText="1"/>
      <protection locked="0"/>
    </xf>
    <xf numFmtId="1" fontId="27" fillId="0" borderId="10" xfId="1025" applyNumberFormat="1" applyFont="1" applyBorder="1" applyAlignment="1" applyProtection="1">
      <alignment horizontal="center" vertical="center" wrapText="1"/>
      <protection locked="0"/>
    </xf>
    <xf numFmtId="0" fontId="48" fillId="0" borderId="10" xfId="1025" applyFont="1" applyBorder="1" applyAlignment="1" applyProtection="1">
      <alignment horizontal="center" vertical="center" wrapText="1"/>
      <protection locked="0"/>
    </xf>
    <xf numFmtId="0" fontId="30" fillId="0" borderId="0" xfId="1025" applyFont="1" applyAlignment="1" applyProtection="1">
      <alignment vertical="center"/>
      <protection locked="0"/>
    </xf>
    <xf numFmtId="0" fontId="0" fillId="0" borderId="0" xfId="1025" applyNumberFormat="1" applyFont="1" applyFill="1" applyBorder="1" applyAlignment="1" applyProtection="1">
      <alignment horizontal="center" vertical="center"/>
      <protection locked="0"/>
    </xf>
    <xf numFmtId="1" fontId="0" fillId="0" borderId="0" xfId="1025" applyNumberFormat="1" applyFont="1" applyAlignment="1" applyProtection="1">
      <alignment vertical="center"/>
      <protection locked="0"/>
    </xf>
    <xf numFmtId="188" fontId="0" fillId="0" borderId="0" xfId="1025" applyNumberFormat="1" applyFont="1" applyAlignment="1" applyProtection="1">
      <alignment vertical="center"/>
      <protection locked="0"/>
    </xf>
    <xf numFmtId="1" fontId="23" fillId="0" borderId="0" xfId="1025" applyNumberFormat="1" applyFont="1" applyAlignment="1" applyProtection="1">
      <alignment vertical="center"/>
      <protection locked="0"/>
    </xf>
    <xf numFmtId="188" fontId="23" fillId="0" borderId="0" xfId="1025" applyNumberFormat="1" applyFont="1" applyAlignment="1" applyProtection="1">
      <alignment vertical="center"/>
      <protection locked="0"/>
    </xf>
    <xf numFmtId="0" fontId="0" fillId="0" borderId="0" xfId="1025" applyNumberFormat="1" applyFont="1" applyFill="1" applyBorder="1" applyAlignment="1" applyProtection="1">
      <alignment vertical="center"/>
      <protection locked="0"/>
    </xf>
    <xf numFmtId="49" fontId="28" fillId="48" borderId="10" xfId="1024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1023" applyFont="1" applyFill="1" applyBorder="1" applyAlignment="1" applyProtection="1">
      <alignment horizontal="center" vertical="center" wrapText="1"/>
      <protection locked="0"/>
    </xf>
    <xf numFmtId="0" fontId="27" fillId="48" borderId="10" xfId="737" applyFont="1" applyFill="1" applyBorder="1" applyAlignment="1" applyProtection="1">
      <alignment horizontal="center" vertical="center" wrapText="1"/>
      <protection locked="0"/>
    </xf>
    <xf numFmtId="0" fontId="26" fillId="0" borderId="10" xfId="1040" applyFont="1" applyFill="1" applyBorder="1" applyAlignment="1" applyProtection="1">
      <alignment vertical="center" wrapText="1"/>
      <protection locked="0"/>
    </xf>
    <xf numFmtId="49" fontId="26" fillId="48" borderId="10" xfId="396" applyNumberFormat="1" applyFont="1" applyFill="1" applyBorder="1" applyAlignment="1" applyProtection="1">
      <alignment vertical="center" wrapText="1"/>
      <protection locked="0"/>
    </xf>
    <xf numFmtId="49" fontId="26" fillId="48" borderId="12" xfId="1022" applyNumberFormat="1" applyFont="1" applyFill="1" applyBorder="1" applyAlignment="1" applyProtection="1">
      <alignment horizontal="left" vertical="center" wrapText="1"/>
      <protection locked="0"/>
    </xf>
    <xf numFmtId="0" fontId="21" fillId="47" borderId="12" xfId="1036" applyFont="1" applyFill="1" applyBorder="1" applyAlignment="1" applyProtection="1">
      <alignment horizontal="center" vertical="center"/>
      <protection locked="0"/>
    </xf>
    <xf numFmtId="0" fontId="27" fillId="48" borderId="12" xfId="1050" applyFont="1" applyFill="1" applyBorder="1" applyAlignment="1" applyProtection="1">
      <alignment horizontal="center" vertical="center"/>
      <protection locked="0"/>
    </xf>
    <xf numFmtId="0" fontId="26" fillId="48" borderId="10" xfId="1033" applyFont="1" applyFill="1" applyBorder="1" applyAlignment="1" applyProtection="1">
      <alignment vertical="center" wrapText="1"/>
      <protection locked="0"/>
    </xf>
    <xf numFmtId="0" fontId="26" fillId="48" borderId="12" xfId="1022" applyFont="1" applyFill="1" applyBorder="1" applyAlignment="1" applyProtection="1">
      <alignment horizontal="left" vertical="center" wrapText="1"/>
      <protection locked="0"/>
    </xf>
    <xf numFmtId="0" fontId="27" fillId="48" borderId="10" xfId="418" applyNumberFormat="1" applyFont="1" applyFill="1" applyBorder="1" applyAlignment="1" applyProtection="1">
      <alignment horizontal="center" vertical="center"/>
      <protection locked="0"/>
    </xf>
    <xf numFmtId="49" fontId="27" fillId="48" borderId="10" xfId="882" applyNumberFormat="1" applyFont="1" applyFill="1" applyBorder="1" applyAlignment="1">
      <alignment horizontal="center" vertical="center" wrapText="1"/>
      <protection/>
    </xf>
    <xf numFmtId="0" fontId="27" fillId="48" borderId="10" xfId="882" applyNumberFormat="1" applyFont="1" applyFill="1" applyBorder="1" applyAlignment="1" applyProtection="1">
      <alignment horizontal="center" vertical="center"/>
      <protection locked="0"/>
    </xf>
    <xf numFmtId="49" fontId="27" fillId="48" borderId="10" xfId="985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0" applyNumberFormat="1" applyFont="1" applyFill="1" applyBorder="1" applyAlignment="1">
      <alignment horizontal="center" vertical="center" wrapText="1"/>
    </xf>
    <xf numFmtId="49" fontId="27" fillId="48" borderId="10" xfId="761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761" applyFont="1" applyFill="1" applyBorder="1" applyAlignment="1" applyProtection="1">
      <alignment horizontal="center" vertical="center" wrapText="1"/>
      <protection locked="0"/>
    </xf>
    <xf numFmtId="0" fontId="27" fillId="48" borderId="10" xfId="1038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3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535" applyNumberFormat="1" applyFont="1" applyFill="1" applyBorder="1" applyAlignment="1" applyProtection="1">
      <alignment horizontal="center" vertical="center"/>
      <protection locked="0"/>
    </xf>
    <xf numFmtId="0" fontId="27" fillId="48" borderId="10" xfId="343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 applyProtection="1">
      <alignment vertical="center" wrapText="1"/>
      <protection locked="0"/>
    </xf>
    <xf numFmtId="0" fontId="27" fillId="48" borderId="10" xfId="53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819" applyNumberFormat="1" applyFont="1" applyFill="1" applyBorder="1" applyAlignment="1">
      <alignment horizontal="center" vertical="center" wrapText="1"/>
      <protection/>
    </xf>
    <xf numFmtId="0" fontId="27" fillId="48" borderId="10" xfId="819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693" applyFont="1" applyFill="1" applyBorder="1" applyAlignment="1" applyProtection="1">
      <alignment horizontal="center" vertical="center" wrapText="1"/>
      <protection locked="0"/>
    </xf>
    <xf numFmtId="0" fontId="26" fillId="48" borderId="10" xfId="1034" applyNumberFormat="1" applyFont="1" applyFill="1" applyBorder="1" applyAlignment="1" applyProtection="1">
      <alignment vertical="center" wrapText="1"/>
      <protection locked="0"/>
    </xf>
    <xf numFmtId="0" fontId="27" fillId="48" borderId="10" xfId="763" applyFont="1" applyFill="1" applyBorder="1" applyAlignment="1" applyProtection="1">
      <alignment horizontal="center" vertical="center" wrapText="1"/>
      <protection locked="0"/>
    </xf>
    <xf numFmtId="49" fontId="27" fillId="48" borderId="10" xfId="536" applyNumberFormat="1" applyFont="1" applyFill="1" applyBorder="1" applyAlignment="1" applyProtection="1">
      <alignment horizontal="center" vertical="center"/>
      <protection locked="0"/>
    </xf>
    <xf numFmtId="49" fontId="27" fillId="48" borderId="10" xfId="396" applyNumberFormat="1" applyFont="1" applyFill="1" applyBorder="1" applyAlignment="1" applyProtection="1">
      <alignment horizontal="center" vertical="center"/>
      <protection locked="0"/>
    </xf>
    <xf numFmtId="0" fontId="27" fillId="48" borderId="10" xfId="1034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454" applyNumberFormat="1" applyFont="1" applyFill="1" applyBorder="1" applyAlignment="1" applyProtection="1">
      <alignment vertical="center" wrapText="1"/>
      <protection locked="0"/>
    </xf>
    <xf numFmtId="0" fontId="26" fillId="48" borderId="10" xfId="1049" applyNumberFormat="1" applyFont="1" applyFill="1" applyBorder="1" applyAlignment="1" applyProtection="1">
      <alignment horizontal="left" vertical="center" wrapText="1"/>
      <protection locked="0"/>
    </xf>
    <xf numFmtId="0" fontId="27" fillId="48" borderId="10" xfId="1033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3" applyNumberFormat="1" applyFont="1" applyFill="1" applyBorder="1" applyAlignment="1" applyProtection="1">
      <alignment vertical="center" wrapText="1"/>
      <protection locked="0"/>
    </xf>
    <xf numFmtId="0" fontId="27" fillId="48" borderId="10" xfId="0" applyNumberFormat="1" applyFont="1" applyFill="1" applyBorder="1" applyAlignment="1" applyProtection="1">
      <alignment horizontal="center" vertical="center"/>
      <protection locked="0"/>
    </xf>
    <xf numFmtId="0" fontId="26" fillId="4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727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707" applyNumberFormat="1" applyFont="1" applyFill="1" applyBorder="1" applyAlignment="1">
      <alignment horizontal="center" vertical="center" wrapText="1"/>
      <protection/>
    </xf>
    <xf numFmtId="0" fontId="27" fillId="48" borderId="10" xfId="727" applyFont="1" applyFill="1" applyBorder="1" applyAlignment="1">
      <alignment horizontal="center" vertical="center" wrapText="1"/>
      <protection/>
    </xf>
    <xf numFmtId="0" fontId="27" fillId="48" borderId="10" xfId="1047" applyFont="1" applyFill="1" applyBorder="1" applyAlignment="1" applyProtection="1">
      <alignment horizontal="center" vertical="center"/>
      <protection locked="0"/>
    </xf>
    <xf numFmtId="0" fontId="27" fillId="48" borderId="10" xfId="347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40" applyFont="1" applyFill="1" applyBorder="1" applyAlignment="1" applyProtection="1">
      <alignment horizontal="center" vertical="center" wrapText="1"/>
      <protection locked="0"/>
    </xf>
    <xf numFmtId="0" fontId="26" fillId="48" borderId="10" xfId="693" applyFont="1" applyFill="1" applyBorder="1" applyAlignment="1" applyProtection="1">
      <alignment horizontal="left" vertical="center" wrapText="1"/>
      <protection locked="0"/>
    </xf>
    <xf numFmtId="0" fontId="27" fillId="48" borderId="10" xfId="1039" applyFont="1" applyFill="1" applyBorder="1" applyAlignment="1" applyProtection="1">
      <alignment horizontal="center" vertical="center"/>
      <protection locked="0"/>
    </xf>
    <xf numFmtId="49" fontId="27" fillId="48" borderId="10" xfId="343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1022" applyFont="1" applyFill="1" applyBorder="1" applyAlignment="1">
      <alignment horizontal="center" vertical="center"/>
      <protection/>
    </xf>
    <xf numFmtId="0" fontId="26" fillId="48" borderId="10" xfId="1040" applyFont="1" applyFill="1" applyBorder="1" applyAlignment="1" applyProtection="1">
      <alignment vertical="center" wrapText="1"/>
      <protection locked="0"/>
    </xf>
    <xf numFmtId="0" fontId="27" fillId="48" borderId="10" xfId="1033" applyFont="1" applyFill="1" applyBorder="1" applyAlignment="1" applyProtection="1">
      <alignment horizontal="center" vertical="center" wrapText="1"/>
      <protection locked="0"/>
    </xf>
    <xf numFmtId="0" fontId="26" fillId="48" borderId="10" xfId="693" applyFont="1" applyFill="1" applyBorder="1" applyAlignment="1" applyProtection="1">
      <alignment vertical="center" wrapText="1"/>
      <protection locked="0"/>
    </xf>
    <xf numFmtId="0" fontId="26" fillId="48" borderId="10" xfId="1039" applyFont="1" applyFill="1" applyBorder="1" applyAlignment="1" applyProtection="1">
      <alignment horizontal="left" vertical="center" wrapText="1"/>
      <protection locked="0"/>
    </xf>
    <xf numFmtId="49" fontId="27" fillId="48" borderId="10" xfId="1051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320" applyNumberFormat="1" applyFont="1" applyFill="1" applyBorder="1" applyAlignment="1" applyProtection="1">
      <alignment vertical="center" wrapText="1"/>
      <protection locked="0"/>
    </xf>
    <xf numFmtId="0" fontId="27" fillId="48" borderId="10" xfId="1039" applyFont="1" applyFill="1" applyBorder="1" applyAlignment="1" applyProtection="1">
      <alignment horizontal="center" vertical="center" wrapText="1"/>
      <protection locked="0"/>
    </xf>
    <xf numFmtId="49" fontId="26" fillId="48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693" applyNumberFormat="1" applyFont="1" applyFill="1" applyBorder="1" applyAlignment="1">
      <alignment horizontal="center" vertical="center" wrapText="1"/>
      <protection/>
    </xf>
    <xf numFmtId="49" fontId="26" fillId="48" borderId="10" xfId="693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343" applyNumberFormat="1" applyFont="1" applyFill="1" applyBorder="1" applyAlignment="1" applyProtection="1">
      <alignment vertical="center" wrapText="1"/>
      <protection locked="0"/>
    </xf>
    <xf numFmtId="49" fontId="27" fillId="48" borderId="10" xfId="343" applyNumberFormat="1" applyFont="1" applyFill="1" applyBorder="1" applyAlignment="1" applyProtection="1">
      <alignment horizontal="center" vertical="center"/>
      <protection locked="0"/>
    </xf>
    <xf numFmtId="49" fontId="27" fillId="48" borderId="10" xfId="397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454" applyNumberFormat="1" applyFont="1" applyFill="1" applyBorder="1" applyAlignment="1" applyProtection="1">
      <alignment horizontal="center" vertical="center"/>
      <protection locked="0"/>
    </xf>
    <xf numFmtId="0" fontId="27" fillId="48" borderId="10" xfId="0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>
      <alignment horizontal="left" vertical="center" wrapText="1"/>
    </xf>
    <xf numFmtId="0" fontId="26" fillId="48" borderId="10" xfId="0" applyFont="1" applyFill="1" applyBorder="1" applyAlignment="1" applyProtection="1">
      <alignment horizontal="left" vertical="center" wrapText="1"/>
      <protection locked="0"/>
    </xf>
    <xf numFmtId="49" fontId="27" fillId="48" borderId="10" xfId="342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8" applyFont="1" applyFill="1" applyBorder="1" applyAlignment="1" applyProtection="1">
      <alignment horizontal="left" vertical="center" wrapText="1"/>
      <protection locked="0"/>
    </xf>
    <xf numFmtId="49" fontId="27" fillId="48" borderId="10" xfId="290" applyNumberFormat="1" applyFont="1" applyFill="1" applyBorder="1" applyAlignment="1" applyProtection="1">
      <alignment horizontal="center" vertical="center"/>
      <protection locked="0"/>
    </xf>
    <xf numFmtId="49" fontId="27" fillId="48" borderId="10" xfId="694" applyNumberFormat="1" applyFont="1" applyFill="1" applyBorder="1" applyAlignment="1" applyProtection="1">
      <alignment horizontal="center" vertical="center"/>
      <protection locked="0"/>
    </xf>
    <xf numFmtId="0" fontId="27" fillId="48" borderId="10" xfId="0" applyFont="1" applyFill="1" applyBorder="1" applyAlignment="1" applyProtection="1">
      <alignment horizontal="center" vertical="center"/>
      <protection locked="0"/>
    </xf>
    <xf numFmtId="49" fontId="26" fillId="48" borderId="0" xfId="397" applyNumberFormat="1" applyFont="1" applyFill="1" applyBorder="1" applyAlignment="1" applyProtection="1">
      <alignment vertical="center" wrapText="1"/>
      <protection locked="0"/>
    </xf>
    <xf numFmtId="49" fontId="26" fillId="48" borderId="0" xfId="343" applyNumberFormat="1" applyFont="1" applyFill="1" applyBorder="1" applyAlignment="1" applyProtection="1">
      <alignment vertical="center" wrapText="1"/>
      <protection locked="0"/>
    </xf>
    <xf numFmtId="0" fontId="0" fillId="46" borderId="10" xfId="1040" applyFont="1" applyFill="1" applyBorder="1" applyAlignment="1" applyProtection="1">
      <alignment horizontal="center" vertical="center"/>
      <protection locked="0"/>
    </xf>
    <xf numFmtId="0" fontId="27" fillId="48" borderId="13" xfId="343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1022" applyFont="1" applyFill="1" applyBorder="1" applyAlignment="1">
      <alignment horizontal="left" vertical="center" wrapText="1"/>
      <protection/>
    </xf>
    <xf numFmtId="0" fontId="27" fillId="46" borderId="10" xfId="1022" applyFont="1" applyFill="1" applyBorder="1" applyAlignment="1">
      <alignment horizontal="center" vertical="center" shrinkToFit="1"/>
      <protection/>
    </xf>
    <xf numFmtId="49" fontId="27" fillId="0" borderId="10" xfId="397" applyNumberFormat="1" applyFont="1" applyFill="1" applyBorder="1" applyAlignment="1" applyProtection="1">
      <alignment horizontal="center" vertical="center" wrapText="1"/>
      <protection locked="0"/>
    </xf>
    <xf numFmtId="0" fontId="0" fillId="46" borderId="10" xfId="1040" applyFont="1" applyFill="1" applyBorder="1" applyAlignment="1" applyProtection="1">
      <alignment horizontal="center" vertical="center"/>
      <protection locked="0"/>
    </xf>
    <xf numFmtId="0" fontId="27" fillId="48" borderId="12" xfId="1022" applyFont="1" applyFill="1" applyBorder="1" applyAlignment="1" applyProtection="1">
      <alignment horizontal="center" vertical="center" wrapText="1"/>
      <protection locked="0"/>
    </xf>
    <xf numFmtId="0" fontId="27" fillId="0" borderId="10" xfId="761" applyFont="1" applyFill="1" applyBorder="1" applyAlignment="1" applyProtection="1">
      <alignment horizontal="center" vertical="center" wrapText="1"/>
      <protection locked="0"/>
    </xf>
    <xf numFmtId="49" fontId="27" fillId="48" borderId="10" xfId="454" applyNumberFormat="1" applyFont="1" applyFill="1" applyBorder="1" applyAlignment="1" applyProtection="1">
      <alignment horizontal="center" vertical="center" wrapText="1"/>
      <protection locked="0"/>
    </xf>
    <xf numFmtId="49" fontId="49" fillId="48" borderId="10" xfId="397" applyNumberFormat="1" applyFont="1" applyFill="1" applyBorder="1" applyAlignment="1" applyProtection="1">
      <alignment horizontal="center" vertical="center" wrapText="1"/>
      <protection locked="0"/>
    </xf>
    <xf numFmtId="49" fontId="27" fillId="48" borderId="15" xfId="397" applyNumberFormat="1" applyFont="1" applyFill="1" applyBorder="1" applyAlignment="1" applyProtection="1">
      <alignment horizontal="center" vertical="center"/>
      <protection locked="0"/>
    </xf>
    <xf numFmtId="0" fontId="26" fillId="48" borderId="10" xfId="1040" applyFont="1" applyFill="1" applyBorder="1" applyAlignment="1" applyProtection="1">
      <alignment horizontal="left" vertical="center" wrapText="1"/>
      <protection locked="0"/>
    </xf>
    <xf numFmtId="0" fontId="27" fillId="48" borderId="10" xfId="1040" applyFont="1" applyFill="1" applyBorder="1" applyAlignment="1" applyProtection="1">
      <alignment horizontal="center" vertical="center"/>
      <protection locked="0"/>
    </xf>
    <xf numFmtId="0" fontId="26" fillId="48" borderId="10" xfId="1040" applyNumberFormat="1" applyFont="1" applyFill="1" applyBorder="1" applyAlignment="1" applyProtection="1">
      <alignment horizontal="left" vertical="center" wrapText="1"/>
      <protection locked="0"/>
    </xf>
    <xf numFmtId="0" fontId="27" fillId="48" borderId="10" xfId="1038" applyFont="1" applyFill="1" applyBorder="1" applyAlignment="1" applyProtection="1">
      <alignment horizontal="center" vertical="center" wrapText="1"/>
      <protection locked="0"/>
    </xf>
    <xf numFmtId="49" fontId="27" fillId="48" borderId="10" xfId="53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733" applyNumberFormat="1" applyFont="1" applyFill="1" applyBorder="1" applyAlignment="1">
      <alignment horizontal="center" vertical="center" wrapText="1"/>
      <protection/>
    </xf>
    <xf numFmtId="0" fontId="27" fillId="48" borderId="10" xfId="1026" applyFont="1" applyFill="1" applyBorder="1" applyAlignment="1" applyProtection="1">
      <alignment horizontal="center" vertical="center"/>
      <protection locked="0"/>
    </xf>
    <xf numFmtId="0" fontId="26" fillId="48" borderId="10" xfId="629" applyNumberFormat="1" applyFont="1" applyFill="1" applyBorder="1" applyAlignment="1" applyProtection="1">
      <alignment vertical="center" wrapText="1"/>
      <protection locked="0"/>
    </xf>
    <xf numFmtId="0" fontId="27" fillId="48" borderId="10" xfId="688" applyNumberFormat="1" applyFont="1" applyFill="1" applyBorder="1" applyAlignment="1" applyProtection="1">
      <alignment horizontal="center" vertical="center"/>
      <protection locked="0"/>
    </xf>
    <xf numFmtId="49" fontId="27" fillId="48" borderId="10" xfId="418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535" applyNumberFormat="1" applyFont="1" applyFill="1" applyBorder="1" applyAlignment="1" applyProtection="1">
      <alignment vertical="center" wrapText="1"/>
      <protection locked="0"/>
    </xf>
    <xf numFmtId="49" fontId="49" fillId="48" borderId="10" xfId="1022" applyNumberFormat="1" applyFont="1" applyFill="1" applyBorder="1" applyAlignment="1" applyProtection="1">
      <alignment horizontal="center" vertical="center" wrapText="1"/>
      <protection locked="0"/>
    </xf>
    <xf numFmtId="49" fontId="27" fillId="48" borderId="16" xfId="707" applyNumberFormat="1" applyFont="1" applyFill="1" applyBorder="1" applyAlignment="1">
      <alignment horizontal="center" vertical="center" wrapText="1"/>
      <protection/>
    </xf>
    <xf numFmtId="0" fontId="27" fillId="48" borderId="15" xfId="1035" applyFont="1" applyFill="1" applyBorder="1" applyAlignment="1" applyProtection="1">
      <alignment horizontal="center" vertical="center" wrapText="1"/>
      <protection locked="0"/>
    </xf>
    <xf numFmtId="0" fontId="26" fillId="48" borderId="12" xfId="1038" applyFont="1" applyFill="1" applyBorder="1" applyAlignment="1" applyProtection="1">
      <alignment horizontal="left" vertical="center" wrapText="1"/>
      <protection locked="0"/>
    </xf>
    <xf numFmtId="49" fontId="27" fillId="48" borderId="12" xfId="693" applyNumberFormat="1" applyFont="1" applyFill="1" applyBorder="1" applyAlignment="1">
      <alignment horizontal="center" vertical="center" wrapText="1"/>
      <protection/>
    </xf>
    <xf numFmtId="0" fontId="27" fillId="48" borderId="12" xfId="761" applyFont="1" applyFill="1" applyBorder="1" applyAlignment="1" applyProtection="1">
      <alignment horizontal="center" vertical="center" wrapText="1"/>
      <protection locked="0"/>
    </xf>
    <xf numFmtId="0" fontId="27" fillId="48" borderId="15" xfId="347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36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2" applyNumberFormat="1" applyFont="1" applyFill="1" applyBorder="1" applyAlignment="1" applyProtection="1">
      <alignment vertical="center" wrapText="1"/>
      <protection locked="0"/>
    </xf>
    <xf numFmtId="0" fontId="27" fillId="48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342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342" applyNumberFormat="1" applyFont="1" applyFill="1" applyBorder="1" applyAlignment="1" applyProtection="1">
      <alignment vertical="center" wrapText="1"/>
      <protection locked="0"/>
    </xf>
    <xf numFmtId="0" fontId="26" fillId="48" borderId="10" xfId="1022" applyFont="1" applyFill="1" applyBorder="1" applyAlignment="1">
      <alignment horizontal="left" vertical="center" wrapText="1"/>
      <protection/>
    </xf>
    <xf numFmtId="0" fontId="27" fillId="48" borderId="10" xfId="1022" applyFont="1" applyFill="1" applyBorder="1" applyAlignment="1">
      <alignment horizontal="center" vertical="center" shrinkToFit="1"/>
      <protection/>
    </xf>
    <xf numFmtId="49" fontId="27" fillId="48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42" applyNumberFormat="1" applyFont="1" applyFill="1" applyBorder="1" applyAlignment="1" applyProtection="1">
      <alignment horizontal="center" vertical="center"/>
      <protection locked="0"/>
    </xf>
    <xf numFmtId="49" fontId="49" fillId="48" borderId="10" xfId="454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6" applyFont="1" applyFill="1" applyBorder="1" applyAlignment="1" applyProtection="1">
      <alignment horizontal="left" vertical="center" wrapText="1"/>
      <protection locked="0"/>
    </xf>
    <xf numFmtId="0" fontId="27" fillId="48" borderId="10" xfId="1036" applyFont="1" applyFill="1" applyBorder="1" applyAlignment="1" applyProtection="1">
      <alignment horizontal="center" vertical="center" wrapText="1"/>
      <protection locked="0"/>
    </xf>
    <xf numFmtId="49" fontId="27" fillId="48" borderId="12" xfId="707" applyNumberFormat="1" applyFont="1" applyFill="1" applyBorder="1" applyAlignment="1">
      <alignment horizontal="center" vertical="center" wrapText="1"/>
      <protection/>
    </xf>
    <xf numFmtId="49" fontId="27" fillId="48" borderId="10" xfId="39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47" applyNumberFormat="1" applyFont="1" applyFill="1" applyBorder="1" applyAlignment="1" applyProtection="1">
      <alignment horizontal="center" vertical="center"/>
      <protection locked="0"/>
    </xf>
    <xf numFmtId="0" fontId="21" fillId="0" borderId="12" xfId="1036" applyFont="1" applyFill="1" applyBorder="1" applyAlignment="1" applyProtection="1">
      <alignment horizontal="center" vertical="center"/>
      <protection locked="0"/>
    </xf>
    <xf numFmtId="0" fontId="26" fillId="48" borderId="12" xfId="1040" applyFont="1" applyFill="1" applyBorder="1" applyAlignment="1" applyProtection="1">
      <alignment horizontal="left" vertical="center" wrapText="1"/>
      <protection locked="0"/>
    </xf>
    <xf numFmtId="0" fontId="26" fillId="48" borderId="12" xfId="1032" applyNumberFormat="1" applyFont="1" applyFill="1" applyBorder="1" applyAlignment="1" applyProtection="1">
      <alignment vertical="center" wrapText="1"/>
      <protection locked="0"/>
    </xf>
    <xf numFmtId="49" fontId="27" fillId="48" borderId="12" xfId="733" applyNumberFormat="1" applyFont="1" applyFill="1" applyBorder="1" applyAlignment="1">
      <alignment horizontal="center" vertical="center" wrapText="1"/>
      <protection/>
    </xf>
    <xf numFmtId="0" fontId="31" fillId="0" borderId="0" xfId="1036" applyFont="1" applyFill="1" applyAlignment="1" applyProtection="1">
      <alignment horizontal="center" wrapText="1"/>
      <protection locked="0"/>
    </xf>
    <xf numFmtId="0" fontId="23" fillId="0" borderId="0" xfId="1036" applyFont="1" applyFill="1" applyAlignment="1" applyProtection="1">
      <alignment horizontal="center" vertical="center" wrapText="1"/>
      <protection locked="0"/>
    </xf>
    <xf numFmtId="0" fontId="24" fillId="0" borderId="0" xfId="1036" applyFont="1" applyFill="1" applyAlignment="1" applyProtection="1">
      <alignment horizontal="center" vertical="center"/>
      <protection locked="0"/>
    </xf>
    <xf numFmtId="188" fontId="25" fillId="46" borderId="10" xfId="1042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42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2" applyFont="1" applyFill="1" applyBorder="1" applyAlignment="1" applyProtection="1">
      <alignment horizontal="center" vertical="center" wrapText="1"/>
      <protection locked="0"/>
    </xf>
    <xf numFmtId="0" fontId="31" fillId="0" borderId="0" xfId="1028" applyFont="1" applyAlignment="1" applyProtection="1">
      <alignment horizontal="center" vertical="center" wrapText="1"/>
      <protection locked="0"/>
    </xf>
    <xf numFmtId="0" fontId="31" fillId="0" borderId="0" xfId="1028" applyFont="1" applyAlignment="1" applyProtection="1">
      <alignment horizontal="center" vertical="center"/>
      <protection locked="0"/>
    </xf>
    <xf numFmtId="0" fontId="23" fillId="0" borderId="0" xfId="1042" applyFont="1" applyAlignment="1" applyProtection="1">
      <alignment horizontal="center" vertical="center" wrapText="1"/>
      <protection locked="0"/>
    </xf>
    <xf numFmtId="0" fontId="24" fillId="0" borderId="0" xfId="1036" applyFont="1" applyAlignment="1" applyProtection="1">
      <alignment horizontal="center" vertical="center"/>
      <protection locked="0"/>
    </xf>
    <xf numFmtId="0" fontId="32" fillId="0" borderId="0" xfId="1042" applyFont="1" applyAlignment="1" applyProtection="1">
      <alignment horizontal="center" vertical="center" wrapText="1"/>
      <protection locked="0"/>
    </xf>
    <xf numFmtId="0" fontId="32" fillId="0" borderId="0" xfId="1042" applyFont="1" applyAlignment="1" applyProtection="1">
      <alignment horizontal="center" vertical="center"/>
      <protection locked="0"/>
    </xf>
    <xf numFmtId="0" fontId="26" fillId="46" borderId="10" xfId="1042" applyFont="1" applyFill="1" applyBorder="1" applyAlignment="1" applyProtection="1">
      <alignment horizontal="center" vertical="center" textRotation="90" wrapText="1"/>
      <protection locked="0"/>
    </xf>
    <xf numFmtId="0" fontId="31" fillId="46" borderId="10" xfId="1030" applyFont="1" applyFill="1" applyBorder="1" applyAlignment="1" applyProtection="1">
      <alignment horizontal="center" vertical="center"/>
      <protection locked="0"/>
    </xf>
    <xf numFmtId="0" fontId="26" fillId="46" borderId="17" xfId="1042" applyFont="1" applyFill="1" applyBorder="1" applyAlignment="1" applyProtection="1">
      <alignment horizontal="center" vertical="center" textRotation="90" wrapText="1"/>
      <protection locked="0"/>
    </xf>
    <xf numFmtId="0" fontId="26" fillId="46" borderId="18" xfId="1042" applyFont="1" applyFill="1" applyBorder="1" applyAlignment="1" applyProtection="1">
      <alignment horizontal="center" vertical="center" textRotation="90" wrapText="1"/>
      <protection locked="0"/>
    </xf>
    <xf numFmtId="0" fontId="31" fillId="0" borderId="0" xfId="1028" applyFont="1" applyAlignment="1" applyProtection="1">
      <alignment horizontal="center"/>
      <protection locked="0"/>
    </xf>
    <xf numFmtId="0" fontId="26" fillId="46" borderId="14" xfId="1042" applyFont="1" applyFill="1" applyBorder="1" applyAlignment="1" applyProtection="1">
      <alignment horizontal="center" vertical="center" textRotation="90" wrapText="1"/>
      <protection locked="0"/>
    </xf>
    <xf numFmtId="0" fontId="26" fillId="46" borderId="12" xfId="1042" applyFont="1" applyFill="1" applyBorder="1" applyAlignment="1" applyProtection="1">
      <alignment horizontal="center" vertical="center" textRotation="90" wrapText="1"/>
      <protection locked="0"/>
    </xf>
    <xf numFmtId="188" fontId="25" fillId="46" borderId="10" xfId="1044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44" applyFont="1" applyFill="1" applyBorder="1" applyAlignment="1" applyProtection="1">
      <alignment horizontal="center" vertical="center" wrapText="1"/>
      <protection locked="0"/>
    </xf>
    <xf numFmtId="0" fontId="31" fillId="46" borderId="10" xfId="1031" applyFont="1" applyFill="1" applyBorder="1" applyAlignment="1" applyProtection="1">
      <alignment horizontal="center" vertical="center"/>
      <protection locked="0"/>
    </xf>
    <xf numFmtId="0" fontId="26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23" fillId="0" borderId="0" xfId="1044" applyFont="1" applyAlignment="1" applyProtection="1">
      <alignment horizontal="center" vertical="center" wrapText="1"/>
      <protection locked="0"/>
    </xf>
    <xf numFmtId="0" fontId="32" fillId="0" borderId="0" xfId="1037" applyFont="1" applyAlignment="1" applyProtection="1">
      <alignment horizontal="center" vertical="center" wrapText="1"/>
      <protection locked="0"/>
    </xf>
    <xf numFmtId="0" fontId="32" fillId="0" borderId="0" xfId="1037" applyFont="1" applyAlignment="1" applyProtection="1">
      <alignment horizontal="center" vertical="center"/>
      <protection locked="0"/>
    </xf>
    <xf numFmtId="0" fontId="24" fillId="0" borderId="13" xfId="1031" applyFont="1" applyBorder="1" applyAlignment="1" applyProtection="1">
      <alignment horizontal="center" vertical="center" wrapText="1"/>
      <protection locked="0"/>
    </xf>
    <xf numFmtId="0" fontId="24" fillId="0" borderId="19" xfId="1031" applyFont="1" applyBorder="1" applyAlignment="1" applyProtection="1">
      <alignment horizontal="center" vertical="center" wrapText="1"/>
      <protection locked="0"/>
    </xf>
    <xf numFmtId="0" fontId="24" fillId="0" borderId="20" xfId="1031" applyFont="1" applyBorder="1" applyAlignment="1" applyProtection="1">
      <alignment horizontal="center" vertical="center" wrapText="1"/>
      <protection locked="0"/>
    </xf>
    <xf numFmtId="0" fontId="41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22" fillId="0" borderId="0" xfId="722" applyFont="1" applyFill="1" applyAlignment="1">
      <alignment horizontal="center" vertical="center" wrapText="1"/>
      <protection/>
    </xf>
    <xf numFmtId="0" fontId="23" fillId="0" borderId="0" xfId="1046" applyFont="1" applyAlignment="1" applyProtection="1">
      <alignment horizontal="center" vertical="center" wrapText="1"/>
      <protection locked="0"/>
    </xf>
    <xf numFmtId="0" fontId="24" fillId="0" borderId="0" xfId="1046" applyFont="1" applyAlignment="1" applyProtection="1">
      <alignment horizontal="center" vertical="center" wrapText="1"/>
      <protection locked="0"/>
    </xf>
    <xf numFmtId="0" fontId="32" fillId="0" borderId="0" xfId="1046" applyFont="1" applyAlignment="1" applyProtection="1">
      <alignment horizontal="center" vertical="center" wrapText="1"/>
      <protection locked="0"/>
    </xf>
    <xf numFmtId="0" fontId="25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4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4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25" fillId="46" borderId="14" xfId="1046" applyFont="1" applyFill="1" applyBorder="1" applyAlignment="1" applyProtection="1">
      <alignment horizontal="center" vertical="center" wrapText="1"/>
      <protection locked="0"/>
    </xf>
    <xf numFmtId="188" fontId="25" fillId="46" borderId="10" xfId="1046" applyNumberFormat="1" applyFont="1" applyFill="1" applyBorder="1" applyAlignment="1" applyProtection="1">
      <alignment horizontal="center" vertical="center" wrapText="1"/>
      <protection locked="0"/>
    </xf>
    <xf numFmtId="188" fontId="25" fillId="46" borderId="14" xfId="1046" applyNumberFormat="1" applyFont="1" applyFill="1" applyBorder="1" applyAlignment="1" applyProtection="1">
      <alignment horizontal="center" vertical="center" wrapText="1"/>
      <protection locked="0"/>
    </xf>
    <xf numFmtId="0" fontId="26" fillId="46" borderId="17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21" xfId="1046" applyFont="1" applyFill="1" applyBorder="1" applyAlignment="1" applyProtection="1">
      <alignment horizontal="center" vertical="center" textRotation="90" wrapText="1"/>
      <protection locked="0"/>
    </xf>
    <xf numFmtId="0" fontId="25" fillId="48" borderId="10" xfId="1038" applyFont="1" applyFill="1" applyBorder="1" applyAlignment="1" applyProtection="1">
      <alignment horizontal="center" vertical="center" wrapText="1"/>
      <protection locked="0"/>
    </xf>
    <xf numFmtId="0" fontId="26" fillId="48" borderId="10" xfId="1038" applyFont="1" applyFill="1" applyBorder="1" applyAlignment="1" applyProtection="1">
      <alignment horizontal="center" vertical="center" textRotation="90" wrapText="1"/>
      <protection locked="0"/>
    </xf>
    <xf numFmtId="0" fontId="31" fillId="0" borderId="10" xfId="694" applyFont="1" applyBorder="1" applyAlignment="1">
      <alignment horizontal="center" vertical="center" textRotation="90" wrapText="1"/>
      <protection/>
    </xf>
    <xf numFmtId="49" fontId="31" fillId="0" borderId="14" xfId="694" applyNumberFormat="1" applyFont="1" applyBorder="1" applyAlignment="1">
      <alignment horizontal="center" vertical="center" wrapText="1"/>
      <protection/>
    </xf>
    <xf numFmtId="49" fontId="31" fillId="0" borderId="12" xfId="694" applyNumberFormat="1" applyFont="1" applyBorder="1" applyAlignment="1">
      <alignment horizontal="center" vertical="center" wrapText="1"/>
      <protection/>
    </xf>
    <xf numFmtId="0" fontId="31" fillId="0" borderId="10" xfId="694" applyFont="1" applyBorder="1" applyAlignment="1">
      <alignment horizontal="center" vertical="center" wrapText="1"/>
      <protection/>
    </xf>
    <xf numFmtId="0" fontId="25" fillId="48" borderId="10" xfId="1038" applyFont="1" applyFill="1" applyBorder="1" applyAlignment="1" applyProtection="1">
      <alignment horizontal="center" vertical="center" textRotation="90" wrapText="1"/>
      <protection locked="0"/>
    </xf>
    <xf numFmtId="49" fontId="31" fillId="0" borderId="10" xfId="694" applyNumberFormat="1" applyFont="1" applyBorder="1" applyAlignment="1">
      <alignment horizontal="center" vertical="center" wrapText="1"/>
      <protection/>
    </xf>
    <xf numFmtId="0" fontId="22" fillId="0" borderId="0" xfId="1027" applyFont="1" applyAlignment="1" applyProtection="1">
      <alignment horizontal="center" vertical="center" wrapText="1"/>
      <protection locked="0"/>
    </xf>
    <xf numFmtId="0" fontId="31" fillId="0" borderId="0" xfId="1027" applyFont="1" applyAlignment="1" applyProtection="1">
      <alignment horizontal="center" vertical="center" wrapText="1"/>
      <protection locked="0"/>
    </xf>
    <xf numFmtId="0" fontId="31" fillId="0" borderId="0" xfId="1027" applyFont="1" applyAlignment="1" applyProtection="1">
      <alignment horizontal="center" vertical="center"/>
      <protection locked="0"/>
    </xf>
    <xf numFmtId="0" fontId="31" fillId="0" borderId="0" xfId="1028" applyFont="1" applyBorder="1" applyAlignment="1" applyProtection="1">
      <alignment horizontal="center" vertical="center"/>
      <protection locked="0"/>
    </xf>
    <xf numFmtId="0" fontId="31" fillId="0" borderId="0" xfId="1036" applyFont="1" applyFill="1" applyAlignment="1" applyProtection="1">
      <alignment horizontal="center" vertical="center" wrapText="1"/>
      <protection locked="0"/>
    </xf>
    <xf numFmtId="0" fontId="33" fillId="0" borderId="0" xfId="1052" applyFont="1" applyFill="1" applyAlignment="1">
      <alignment horizontal="center" vertical="center" wrapText="1"/>
      <protection/>
    </xf>
    <xf numFmtId="188" fontId="36" fillId="0" borderId="10" xfId="1025" applyNumberFormat="1" applyFont="1" applyBorder="1" applyAlignment="1" applyProtection="1">
      <alignment horizontal="center" vertical="center" wrapText="1"/>
      <protection locked="0"/>
    </xf>
    <xf numFmtId="0" fontId="21" fillId="48" borderId="10" xfId="1040" applyFont="1" applyFill="1" applyBorder="1" applyAlignment="1" applyProtection="1">
      <alignment horizontal="center" vertical="center"/>
      <protection locked="0"/>
    </xf>
  </cellXfs>
  <cellStyles count="1084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2" xfId="402"/>
    <cellStyle name="Денежный 2 10 2 2 2" xfId="403"/>
    <cellStyle name="Денежный 2 10 2 3" xfId="404"/>
    <cellStyle name="Денежный 2 10 2 4" xfId="405"/>
    <cellStyle name="Денежный 2 10 2 5" xfId="406"/>
    <cellStyle name="Денежный 2 10 2 6" xfId="407"/>
    <cellStyle name="Денежный 2 10 2 7" xfId="408"/>
    <cellStyle name="Денежный 2 10 2 8" xfId="409"/>
    <cellStyle name="Денежный 2 10 2 9" xfId="410"/>
    <cellStyle name="Денежный 2 11" xfId="411"/>
    <cellStyle name="Денежный 2 11 2" xfId="412"/>
    <cellStyle name="Денежный 2 11 2 2" xfId="413"/>
    <cellStyle name="Денежный 2 11 2 3" xfId="414"/>
    <cellStyle name="Денежный 2 11 3" xfId="415"/>
    <cellStyle name="Денежный 2 12" xfId="416"/>
    <cellStyle name="Денежный 2 13" xfId="417"/>
    <cellStyle name="Денежный 2 13 2" xfId="418"/>
    <cellStyle name="Денежный 2 13 3" xfId="419"/>
    <cellStyle name="Денежный 2 14" xfId="420"/>
    <cellStyle name="Денежный 2 15" xfId="421"/>
    <cellStyle name="Денежный 2 16" xfId="422"/>
    <cellStyle name="Денежный 2 17" xfId="423"/>
    <cellStyle name="Денежный 2 18" xfId="424"/>
    <cellStyle name="Денежный 2 19" xfId="425"/>
    <cellStyle name="Денежный 2 2" xfId="426"/>
    <cellStyle name="Денежный 2 2 10" xfId="427"/>
    <cellStyle name="Денежный 2 2 11" xfId="428"/>
    <cellStyle name="Денежный 2 2 12" xfId="429"/>
    <cellStyle name="Денежный 2 2 2" xfId="430"/>
    <cellStyle name="Денежный 2 2 2 10" xfId="431"/>
    <cellStyle name="Денежный 2 2 2 11" xfId="432"/>
    <cellStyle name="Денежный 2 2 2 2" xfId="433"/>
    <cellStyle name="Денежный 2 2 2 3" xfId="434"/>
    <cellStyle name="Денежный 2 2 2 4" xfId="435"/>
    <cellStyle name="Денежный 2 2 2 4 2" xfId="436"/>
    <cellStyle name="Денежный 2 2 2 5" xfId="437"/>
    <cellStyle name="Денежный 2 2 2 6" xfId="438"/>
    <cellStyle name="Денежный 2 2 2 7" xfId="439"/>
    <cellStyle name="Денежный 2 2 2 8" xfId="440"/>
    <cellStyle name="Денежный 2 2 2 9" xfId="441"/>
    <cellStyle name="Денежный 2 2 3" xfId="442"/>
    <cellStyle name="Денежный 2 2 4" xfId="443"/>
    <cellStyle name="Денежный 2 2 5" xfId="444"/>
    <cellStyle name="Денежный 2 2 5 2" xfId="445"/>
    <cellStyle name="Денежный 2 2 6" xfId="446"/>
    <cellStyle name="Денежный 2 2 7" xfId="447"/>
    <cellStyle name="Денежный 2 2 8" xfId="448"/>
    <cellStyle name="Денежный 2 2 9" xfId="449"/>
    <cellStyle name="Денежный 2 20" xfId="450"/>
    <cellStyle name="Денежный 2 21" xfId="451"/>
    <cellStyle name="Денежный 2 22" xfId="452"/>
    <cellStyle name="Денежный 2 23" xfId="453"/>
    <cellStyle name="Денежный 2 24" xfId="454"/>
    <cellStyle name="Денежный 2 24 2" xfId="455"/>
    <cellStyle name="Денежный 2 25" xfId="456"/>
    <cellStyle name="Денежный 2 26" xfId="457"/>
    <cellStyle name="Денежный 2 27" xfId="458"/>
    <cellStyle name="Денежный 2 28" xfId="459"/>
    <cellStyle name="Денежный 2 29" xfId="460"/>
    <cellStyle name="Денежный 2 3" xfId="461"/>
    <cellStyle name="Денежный 2 3 2" xfId="462"/>
    <cellStyle name="Денежный 2 3 2 2" xfId="463"/>
    <cellStyle name="Денежный 2 3 2 3" xfId="464"/>
    <cellStyle name="Денежный 2 3 2 4" xfId="465"/>
    <cellStyle name="Денежный 2 3 3" xfId="466"/>
    <cellStyle name="Денежный 2 3 4" xfId="467"/>
    <cellStyle name="Денежный 2 3 5" xfId="468"/>
    <cellStyle name="Денежный 2 3 6" xfId="469"/>
    <cellStyle name="Денежный 2 3 7" xfId="470"/>
    <cellStyle name="Денежный 2 3 8" xfId="471"/>
    <cellStyle name="Денежный 2 3 9" xfId="472"/>
    <cellStyle name="Денежный 2 3 9 2" xfId="473"/>
    <cellStyle name="Денежный 2 3 9 2 2" xfId="474"/>
    <cellStyle name="Денежный 2 3 9 2 3" xfId="475"/>
    <cellStyle name="Денежный 2 3 9 2 4" xfId="476"/>
    <cellStyle name="Денежный 2 3 9 3" xfId="477"/>
    <cellStyle name="Денежный 2 3 9 4" xfId="478"/>
    <cellStyle name="Денежный 2 3 9 5" xfId="479"/>
    <cellStyle name="Денежный 2 3 9 6" xfId="480"/>
    <cellStyle name="Денежный 2 3 9 7" xfId="481"/>
    <cellStyle name="Денежный 2 3 9 8" xfId="482"/>
    <cellStyle name="Денежный 2 30" xfId="483"/>
    <cellStyle name="Денежный 2 31" xfId="484"/>
    <cellStyle name="Денежный 2 32" xfId="485"/>
    <cellStyle name="Денежный 2 33" xfId="486"/>
    <cellStyle name="Денежный 2 34" xfId="487"/>
    <cellStyle name="Денежный 2 35" xfId="488"/>
    <cellStyle name="Денежный 2 36" xfId="489"/>
    <cellStyle name="Денежный 2 36 2" xfId="490"/>
    <cellStyle name="Денежный 2 37" xfId="491"/>
    <cellStyle name="Денежный 2 38" xfId="492"/>
    <cellStyle name="Денежный 2 39" xfId="493"/>
    <cellStyle name="Денежный 2 4" xfId="494"/>
    <cellStyle name="Денежный 2 4 2" xfId="495"/>
    <cellStyle name="Денежный 2 4 3" xfId="496"/>
    <cellStyle name="Денежный 2 4 4" xfId="497"/>
    <cellStyle name="Денежный 2 4 5" xfId="498"/>
    <cellStyle name="Денежный 2 4 6" xfId="499"/>
    <cellStyle name="Денежный 2 4 7" xfId="500"/>
    <cellStyle name="Денежный 2 4 8" xfId="501"/>
    <cellStyle name="Денежный 2 4 9" xfId="502"/>
    <cellStyle name="Денежный 2 40" xfId="503"/>
    <cellStyle name="Денежный 2 41" xfId="504"/>
    <cellStyle name="Денежный 2 42" xfId="505"/>
    <cellStyle name="Денежный 2 43" xfId="506"/>
    <cellStyle name="Денежный 2 45" xfId="507"/>
    <cellStyle name="Денежный 2 46" xfId="508"/>
    <cellStyle name="Денежный 2 47" xfId="509"/>
    <cellStyle name="Денежный 2 5" xfId="510"/>
    <cellStyle name="Денежный 2 5 2" xfId="511"/>
    <cellStyle name="Денежный 2 5 2 2" xfId="512"/>
    <cellStyle name="Денежный 2 5 2 3" xfId="513"/>
    <cellStyle name="Денежный 2 5 2 4" xfId="514"/>
    <cellStyle name="Денежный 2 5 3" xfId="515"/>
    <cellStyle name="Денежный 2 5 3 2" xfId="516"/>
    <cellStyle name="Денежный 2 5 3 3" xfId="517"/>
    <cellStyle name="Денежный 2 5 3 4" xfId="518"/>
    <cellStyle name="Денежный 2 5 4" xfId="519"/>
    <cellStyle name="Денежный 2 5 4 2" xfId="520"/>
    <cellStyle name="Денежный 2 5 4 3" xfId="521"/>
    <cellStyle name="Денежный 2 5 4 4" xfId="522"/>
    <cellStyle name="Денежный 2 5 5" xfId="523"/>
    <cellStyle name="Денежный 2 5 6" xfId="524"/>
    <cellStyle name="Денежный 2 5 7" xfId="525"/>
    <cellStyle name="Денежный 2 5 8" xfId="526"/>
    <cellStyle name="Денежный 2 51" xfId="527"/>
    <cellStyle name="Денежный 2 6" xfId="528"/>
    <cellStyle name="Денежный 2 7" xfId="529"/>
    <cellStyle name="Денежный 2 8" xfId="530"/>
    <cellStyle name="Денежный 2 9" xfId="531"/>
    <cellStyle name="Денежный 20" xfId="532"/>
    <cellStyle name="Денежный 24" xfId="533"/>
    <cellStyle name="Денежный 24 12" xfId="534"/>
    <cellStyle name="Денежный 24 2" xfId="535"/>
    <cellStyle name="Денежный 24 2 2" xfId="536"/>
    <cellStyle name="Денежный 24 3" xfId="537"/>
    <cellStyle name="Денежный 24 3 2" xfId="538"/>
    <cellStyle name="Денежный 24 3 3" xfId="539"/>
    <cellStyle name="Денежный 24 3 4" xfId="540"/>
    <cellStyle name="Денежный 24 4" xfId="541"/>
    <cellStyle name="Денежный 24 5" xfId="542"/>
    <cellStyle name="Денежный 24 6" xfId="543"/>
    <cellStyle name="Денежный 24 7" xfId="544"/>
    <cellStyle name="Денежный 24 8" xfId="545"/>
    <cellStyle name="Денежный 26" xfId="546"/>
    <cellStyle name="Денежный 3" xfId="547"/>
    <cellStyle name="Денежный 3 10" xfId="548"/>
    <cellStyle name="Денежный 3 11" xfId="549"/>
    <cellStyle name="Денежный 3 12" xfId="550"/>
    <cellStyle name="Денежный 3 13" xfId="551"/>
    <cellStyle name="Денежный 3 14" xfId="552"/>
    <cellStyle name="Денежный 3 15" xfId="553"/>
    <cellStyle name="Денежный 3 2" xfId="554"/>
    <cellStyle name="Денежный 3 2 2" xfId="555"/>
    <cellStyle name="Денежный 3 2 2 2" xfId="556"/>
    <cellStyle name="Денежный 3 2 3" xfId="557"/>
    <cellStyle name="Денежный 3 3" xfId="558"/>
    <cellStyle name="Денежный 3 3 2" xfId="559"/>
    <cellStyle name="Денежный 3 3 3" xfId="560"/>
    <cellStyle name="Денежный 3 4" xfId="561"/>
    <cellStyle name="Денежный 3 4 2" xfId="562"/>
    <cellStyle name="Денежный 3 4 3" xfId="563"/>
    <cellStyle name="Денежный 3 5" xfId="564"/>
    <cellStyle name="Денежный 3 5 2" xfId="565"/>
    <cellStyle name="Денежный 3 5 3" xfId="566"/>
    <cellStyle name="Денежный 3 6" xfId="567"/>
    <cellStyle name="Денежный 3 6 2" xfId="568"/>
    <cellStyle name="Денежный 3 7" xfId="569"/>
    <cellStyle name="Денежный 3 8" xfId="570"/>
    <cellStyle name="Денежный 3 8 2" xfId="571"/>
    <cellStyle name="Денежный 3 8 3" xfId="572"/>
    <cellStyle name="Денежный 3 8 4" xfId="573"/>
    <cellStyle name="Денежный 3 9" xfId="574"/>
    <cellStyle name="Денежный 4" xfId="575"/>
    <cellStyle name="Денежный 4 10" xfId="576"/>
    <cellStyle name="Денежный 4 11" xfId="577"/>
    <cellStyle name="Денежный 4 12" xfId="578"/>
    <cellStyle name="Денежный 4 13" xfId="579"/>
    <cellStyle name="Денежный 4 13 2" xfId="580"/>
    <cellStyle name="Денежный 4 14" xfId="581"/>
    <cellStyle name="Денежный 4 14 2" xfId="582"/>
    <cellStyle name="Денежный 4 14 3" xfId="583"/>
    <cellStyle name="Денежный 4 14 4" xfId="584"/>
    <cellStyle name="Денежный 4 14 5" xfId="585"/>
    <cellStyle name="Денежный 4 14 6" xfId="586"/>
    <cellStyle name="Денежный 4 2" xfId="587"/>
    <cellStyle name="Денежный 4 2 2" xfId="588"/>
    <cellStyle name="Денежный 4 2 3" xfId="589"/>
    <cellStyle name="Денежный 4 3" xfId="590"/>
    <cellStyle name="Денежный 4 3 2" xfId="591"/>
    <cellStyle name="Денежный 4 3 3" xfId="592"/>
    <cellStyle name="Денежный 4 3 3 2" xfId="593"/>
    <cellStyle name="Денежный 4 3 3 3" xfId="594"/>
    <cellStyle name="Денежный 4 3 3 4" xfId="595"/>
    <cellStyle name="Денежный 4 3 4" xfId="596"/>
    <cellStyle name="Денежный 4 3 5" xfId="597"/>
    <cellStyle name="Денежный 4 3 6" xfId="598"/>
    <cellStyle name="Денежный 4 3 7" xfId="599"/>
    <cellStyle name="Денежный 4 4" xfId="600"/>
    <cellStyle name="Денежный 4 4 2" xfId="601"/>
    <cellStyle name="Денежный 4 5" xfId="602"/>
    <cellStyle name="Денежный 4 5 2" xfId="603"/>
    <cellStyle name="Денежный 4 6" xfId="604"/>
    <cellStyle name="Денежный 4 7" xfId="605"/>
    <cellStyle name="Денежный 4 8" xfId="606"/>
    <cellStyle name="Денежный 4 9" xfId="607"/>
    <cellStyle name="Денежный 5" xfId="608"/>
    <cellStyle name="Денежный 5 2" xfId="609"/>
    <cellStyle name="Денежный 5 2 2" xfId="610"/>
    <cellStyle name="Денежный 5 2 3" xfId="611"/>
    <cellStyle name="Денежный 5 3" xfId="612"/>
    <cellStyle name="Денежный 5 3 2" xfId="613"/>
    <cellStyle name="Денежный 5 4" xfId="614"/>
    <cellStyle name="Денежный 5 5" xfId="615"/>
    <cellStyle name="Денежный 5 5 2" xfId="616"/>
    <cellStyle name="Денежный 6" xfId="617"/>
    <cellStyle name="Денежный 6 10" xfId="618"/>
    <cellStyle name="Денежный 6 11" xfId="619"/>
    <cellStyle name="Денежный 6 2" xfId="620"/>
    <cellStyle name="Денежный 6 2 2" xfId="621"/>
    <cellStyle name="Денежный 6 2 3" xfId="622"/>
    <cellStyle name="Денежный 6 3" xfId="623"/>
    <cellStyle name="Денежный 6 4" xfId="624"/>
    <cellStyle name="Денежный 6 5" xfId="625"/>
    <cellStyle name="Денежный 6 5 2" xfId="626"/>
    <cellStyle name="Денежный 6 6" xfId="627"/>
    <cellStyle name="Денежный 6 7" xfId="628"/>
    <cellStyle name="Денежный 6 7 2" xfId="629"/>
    <cellStyle name="Денежный 6 7 3" xfId="630"/>
    <cellStyle name="Денежный 6 7 4" xfId="631"/>
    <cellStyle name="Денежный 6 7 5" xfId="632"/>
    <cellStyle name="Денежный 6 7 6" xfId="633"/>
    <cellStyle name="Денежный 6 8" xfId="634"/>
    <cellStyle name="Денежный 6 8 2" xfId="635"/>
    <cellStyle name="Денежный 6 8 3" xfId="636"/>
    <cellStyle name="Денежный 6 8 4" xfId="637"/>
    <cellStyle name="Денежный 6 9" xfId="638"/>
    <cellStyle name="Денежный 7 2" xfId="639"/>
    <cellStyle name="Денежный 7 2 2" xfId="640"/>
    <cellStyle name="Денежный 7 2 3" xfId="641"/>
    <cellStyle name="Денежный 7 3" xfId="642"/>
    <cellStyle name="Денежный 7 4" xfId="643"/>
    <cellStyle name="Денежный 7 5" xfId="644"/>
    <cellStyle name="Денежный 7 5 2" xfId="645"/>
    <cellStyle name="Денежный 7 6" xfId="646"/>
    <cellStyle name="Денежный 8 2" xfId="647"/>
    <cellStyle name="Денежный 8 2 2" xfId="648"/>
    <cellStyle name="Денежный 8 2 3" xfId="649"/>
    <cellStyle name="Денежный 8 3" xfId="650"/>
    <cellStyle name="Денежный 8 3 2" xfId="651"/>
    <cellStyle name="Денежный 8 4" xfId="652"/>
    <cellStyle name="Денежный 8 5" xfId="653"/>
    <cellStyle name="Денежный 8 5 2" xfId="654"/>
    <cellStyle name="Денежный 8 6" xfId="655"/>
    <cellStyle name="Денежный 9 2" xfId="656"/>
    <cellStyle name="Денежный 9 2 2" xfId="657"/>
    <cellStyle name="Денежный 9 2 3" xfId="658"/>
    <cellStyle name="Денежный 9 2 4" xfId="659"/>
    <cellStyle name="Денежный 9 3" xfId="660"/>
    <cellStyle name="Заголовок 1" xfId="661"/>
    <cellStyle name="Заголовок 1 2" xfId="662"/>
    <cellStyle name="Заголовок 1 3" xfId="663"/>
    <cellStyle name="Заголовок 2" xfId="664"/>
    <cellStyle name="Заголовок 2 2" xfId="665"/>
    <cellStyle name="Заголовок 2 3" xfId="666"/>
    <cellStyle name="Заголовок 3" xfId="667"/>
    <cellStyle name="Заголовок 3 2" xfId="668"/>
    <cellStyle name="Заголовок 3 3" xfId="669"/>
    <cellStyle name="Заголовок 4" xfId="670"/>
    <cellStyle name="Заголовок 4 2" xfId="671"/>
    <cellStyle name="Заголовок 4 3" xfId="672"/>
    <cellStyle name="Итог" xfId="673"/>
    <cellStyle name="Итог 2" xfId="674"/>
    <cellStyle name="Итог 3" xfId="675"/>
    <cellStyle name="Контрольная ячейка" xfId="676"/>
    <cellStyle name="Контрольная ячейка 2" xfId="677"/>
    <cellStyle name="Контрольная ячейка 3" xfId="678"/>
    <cellStyle name="Контрольная ячейка 4" xfId="679"/>
    <cellStyle name="Название" xfId="680"/>
    <cellStyle name="Название 2" xfId="681"/>
    <cellStyle name="Название 3" xfId="682"/>
    <cellStyle name="Нейтральный" xfId="683"/>
    <cellStyle name="Нейтральный 2" xfId="684"/>
    <cellStyle name="Нейтральный 3" xfId="685"/>
    <cellStyle name="Нейтральный 4" xfId="686"/>
    <cellStyle name="Обычный 10" xfId="687"/>
    <cellStyle name="Обычный 10 2" xfId="688"/>
    <cellStyle name="Обычный 10 3" xfId="689"/>
    <cellStyle name="Обычный 11" xfId="690"/>
    <cellStyle name="Обычный 11 10" xfId="691"/>
    <cellStyle name="Обычный 11 11" xfId="692"/>
    <cellStyle name="Обычный 11 12" xfId="693"/>
    <cellStyle name="Обычный 11 12 2" xfId="694"/>
    <cellStyle name="Обычный 11 2" xfId="695"/>
    <cellStyle name="Обычный 11 2 2" xfId="696"/>
    <cellStyle name="Обычный 11 3" xfId="697"/>
    <cellStyle name="Обычный 11 4" xfId="698"/>
    <cellStyle name="Обычный 11 5" xfId="699"/>
    <cellStyle name="Обычный 11 6" xfId="700"/>
    <cellStyle name="Обычный 11 7" xfId="701"/>
    <cellStyle name="Обычный 11 8" xfId="702"/>
    <cellStyle name="Обычный 11 9" xfId="703"/>
    <cellStyle name="Обычный 12" xfId="704"/>
    <cellStyle name="Обычный 13 2" xfId="705"/>
    <cellStyle name="Обычный 14" xfId="706"/>
    <cellStyle name="Обычный 14 2" xfId="707"/>
    <cellStyle name="Обычный 14 3" xfId="708"/>
    <cellStyle name="Обычный 14 4" xfId="709"/>
    <cellStyle name="Обычный 14 5" xfId="710"/>
    <cellStyle name="Обычный 14 6" xfId="711"/>
    <cellStyle name="Обычный 15" xfId="712"/>
    <cellStyle name="Обычный 15 2" xfId="713"/>
    <cellStyle name="Обычный 16" xfId="714"/>
    <cellStyle name="Обычный 17" xfId="715"/>
    <cellStyle name="Обычный 17 2" xfId="716"/>
    <cellStyle name="Обычный 17 3" xfId="717"/>
    <cellStyle name="Обычный 17 4" xfId="718"/>
    <cellStyle name="Обычный 17 5" xfId="719"/>
    <cellStyle name="Обычный 17 6" xfId="720"/>
    <cellStyle name="Обычный 17 7" xfId="721"/>
    <cellStyle name="Обычный 18" xfId="722"/>
    <cellStyle name="Обычный 18 2" xfId="723"/>
    <cellStyle name="Обычный 18 3" xfId="724"/>
    <cellStyle name="Обычный 19" xfId="725"/>
    <cellStyle name="Обычный 2" xfId="726"/>
    <cellStyle name="Обычный 2 10" xfId="727"/>
    <cellStyle name="Обычный 2 10 2" xfId="728"/>
    <cellStyle name="Обычный 2 11" xfId="729"/>
    <cellStyle name="Обычный 2 12" xfId="730"/>
    <cellStyle name="Обычный 2 13" xfId="731"/>
    <cellStyle name="Обычный 2 14" xfId="732"/>
    <cellStyle name="Обычный 2 14 10" xfId="733"/>
    <cellStyle name="Обычный 2 14 10 2" xfId="734"/>
    <cellStyle name="Обычный 2 14 11" xfId="735"/>
    <cellStyle name="Обычный 2 14 12" xfId="736"/>
    <cellStyle name="Обычный 2 14 2" xfId="737"/>
    <cellStyle name="Обычный 2 14 2 2" xfId="738"/>
    <cellStyle name="Обычный 2 14 3" xfId="739"/>
    <cellStyle name="Обычный 2 14 4" xfId="740"/>
    <cellStyle name="Обычный 2 14 5" xfId="741"/>
    <cellStyle name="Обычный 2 14 6" xfId="742"/>
    <cellStyle name="Обычный 2 14 7" xfId="743"/>
    <cellStyle name="Обычный 2 14 8" xfId="744"/>
    <cellStyle name="Обычный 2 14 9" xfId="745"/>
    <cellStyle name="Обычный 2 15" xfId="746"/>
    <cellStyle name="Обычный 2 16" xfId="747"/>
    <cellStyle name="Обычный 2 17" xfId="748"/>
    <cellStyle name="Обычный 2 18" xfId="749"/>
    <cellStyle name="Обычный 2 19" xfId="750"/>
    <cellStyle name="Обычный 2 2" xfId="751"/>
    <cellStyle name="Обычный 2 2 10" xfId="752"/>
    <cellStyle name="Обычный 2 2 10 2" xfId="753"/>
    <cellStyle name="Обычный 2 2 11" xfId="754"/>
    <cellStyle name="Обычный 2 2 12" xfId="755"/>
    <cellStyle name="Обычный 2 2 13" xfId="756"/>
    <cellStyle name="Обычный 2 2 14" xfId="757"/>
    <cellStyle name="Обычный 2 2 15" xfId="758"/>
    <cellStyle name="Обычный 2 2 16" xfId="759"/>
    <cellStyle name="Обычный 2 2 17" xfId="760"/>
    <cellStyle name="Обычный 2 2 2" xfId="761"/>
    <cellStyle name="Обычный 2 2 2 2" xfId="762"/>
    <cellStyle name="Обычный 2 2 2 2 2" xfId="763"/>
    <cellStyle name="Обычный 2 2 2 2 3" xfId="764"/>
    <cellStyle name="Обычный 2 2 2 2 4" xfId="765"/>
    <cellStyle name="Обычный 2 2 2 2 5" xfId="766"/>
    <cellStyle name="Обычный 2 2 2 3" xfId="767"/>
    <cellStyle name="Обычный 2 2 2 3 2" xfId="768"/>
    <cellStyle name="Обычный 2 2 2 4" xfId="769"/>
    <cellStyle name="Обычный 2 2 2 4 2" xfId="770"/>
    <cellStyle name="Обычный 2 2 2 4 3" xfId="771"/>
    <cellStyle name="Обычный 2 2 2 4 4" xfId="772"/>
    <cellStyle name="Обычный 2 2 2 5" xfId="773"/>
    <cellStyle name="Обычный 2 2 2 5 2" xfId="774"/>
    <cellStyle name="Обычный 2 2 2 5 3" xfId="775"/>
    <cellStyle name="Обычный 2 2 2 5 4" xfId="776"/>
    <cellStyle name="Обычный 2 2 2 6" xfId="777"/>
    <cellStyle name="Обычный 2 2 2 7" xfId="778"/>
    <cellStyle name="Обычный 2 2 2 8" xfId="779"/>
    <cellStyle name="Обычный 2 2 2 9" xfId="780"/>
    <cellStyle name="Обычный 2 2 3" xfId="781"/>
    <cellStyle name="Обычный 2 2 3 2" xfId="782"/>
    <cellStyle name="Обычный 2 2 3 2 2" xfId="783"/>
    <cellStyle name="Обычный 2 2 3 2 3" xfId="784"/>
    <cellStyle name="Обычный 2 2 3 3" xfId="785"/>
    <cellStyle name="Обычный 2 2 3 4" xfId="786"/>
    <cellStyle name="Обычный 2 2 3 5" xfId="787"/>
    <cellStyle name="Обычный 2 2 3 6" xfId="788"/>
    <cellStyle name="Обычный 2 2 3 7" xfId="789"/>
    <cellStyle name="Обычный 2 2 3 8" xfId="790"/>
    <cellStyle name="Обычный 2 2 4" xfId="791"/>
    <cellStyle name="Обычный 2 2 4 2" xfId="792"/>
    <cellStyle name="Обычный 2 2 4 3" xfId="793"/>
    <cellStyle name="Обычный 2 2 4 4" xfId="794"/>
    <cellStyle name="Обычный 2 2 5" xfId="795"/>
    <cellStyle name="Обычный 2 2 5 2" xfId="796"/>
    <cellStyle name="Обычный 2 2 5 3" xfId="797"/>
    <cellStyle name="Обычный 2 2 5 4" xfId="798"/>
    <cellStyle name="Обычный 2 2 6" xfId="799"/>
    <cellStyle name="Обычный 2 2 7" xfId="800"/>
    <cellStyle name="Обычный 2 2 8" xfId="801"/>
    <cellStyle name="Обычный 2 2 9" xfId="802"/>
    <cellStyle name="Обычный 2 2_База1 (version 1)" xfId="803"/>
    <cellStyle name="Обычный 2 20" xfId="804"/>
    <cellStyle name="Обычный 2 21" xfId="805"/>
    <cellStyle name="Обычный 2 22" xfId="806"/>
    <cellStyle name="Обычный 2 23" xfId="807"/>
    <cellStyle name="Обычный 2 24" xfId="808"/>
    <cellStyle name="Обычный 2 24 2" xfId="809"/>
    <cellStyle name="Обычный 2 24 3" xfId="810"/>
    <cellStyle name="Обычный 2 24 4" xfId="811"/>
    <cellStyle name="Обычный 2 24 5" xfId="812"/>
    <cellStyle name="Обычный 2 25" xfId="813"/>
    <cellStyle name="Обычный 2 26" xfId="814"/>
    <cellStyle name="Обычный 2 27" xfId="815"/>
    <cellStyle name="Обычный 2 28" xfId="816"/>
    <cellStyle name="Обычный 2 29" xfId="817"/>
    <cellStyle name="Обычный 2 3" xfId="818"/>
    <cellStyle name="Обычный 2 3 2" xfId="819"/>
    <cellStyle name="Обычный 2 3 2 2" xfId="820"/>
    <cellStyle name="Обычный 2 3 2 3" xfId="821"/>
    <cellStyle name="Обычный 2 3 3" xfId="822"/>
    <cellStyle name="Обычный 2 3 4" xfId="823"/>
    <cellStyle name="Обычный 2 3 5" xfId="824"/>
    <cellStyle name="Обычный 2 3 6" xfId="825"/>
    <cellStyle name="Обычный 2 3 7" xfId="826"/>
    <cellStyle name="Обычный 2 3 8" xfId="827"/>
    <cellStyle name="Обычный 2 3 9" xfId="828"/>
    <cellStyle name="Обычный 2 30" xfId="829"/>
    <cellStyle name="Обычный 2 31" xfId="830"/>
    <cellStyle name="Обычный 2 32" xfId="831"/>
    <cellStyle name="Обычный 2 33" xfId="832"/>
    <cellStyle name="Обычный 2 33 2" xfId="833"/>
    <cellStyle name="Обычный 2 34" xfId="834"/>
    <cellStyle name="Обычный 2 35" xfId="835"/>
    <cellStyle name="Обычный 2 36" xfId="836"/>
    <cellStyle name="Обычный 2 37" xfId="837"/>
    <cellStyle name="Обычный 2 38" xfId="838"/>
    <cellStyle name="Обычный 2 39" xfId="839"/>
    <cellStyle name="Обычный 2 4" xfId="840"/>
    <cellStyle name="Обычный 2 4 10" xfId="841"/>
    <cellStyle name="Обычный 2 4 2" xfId="842"/>
    <cellStyle name="Обычный 2 4 2 2" xfId="843"/>
    <cellStyle name="Обычный 2 4 2 3" xfId="844"/>
    <cellStyle name="Обычный 2 4 3" xfId="845"/>
    <cellStyle name="Обычный 2 4 4" xfId="846"/>
    <cellStyle name="Обычный 2 4 5" xfId="847"/>
    <cellStyle name="Обычный 2 4 6" xfId="848"/>
    <cellStyle name="Обычный 2 4 7" xfId="849"/>
    <cellStyle name="Обычный 2 4 8" xfId="850"/>
    <cellStyle name="Обычный 2 4 9" xfId="851"/>
    <cellStyle name="Обычный 2 40" xfId="852"/>
    <cellStyle name="Обычный 2 47" xfId="853"/>
    <cellStyle name="Обычный 2 5" xfId="854"/>
    <cellStyle name="Обычный 2 5 2" xfId="855"/>
    <cellStyle name="Обычный 2 5 2 2" xfId="856"/>
    <cellStyle name="Обычный 2 5 3" xfId="857"/>
    <cellStyle name="Обычный 2 5 3 2" xfId="858"/>
    <cellStyle name="Обычный 2 5 3 3" xfId="859"/>
    <cellStyle name="Обычный 2 51" xfId="860"/>
    <cellStyle name="Обычный 2 6" xfId="861"/>
    <cellStyle name="Обычный 2 6 2" xfId="862"/>
    <cellStyle name="Обычный 2 6 2 2" xfId="863"/>
    <cellStyle name="Обычный 2 6 2 3" xfId="864"/>
    <cellStyle name="Обычный 2 7" xfId="865"/>
    <cellStyle name="Обычный 2 7 2" xfId="866"/>
    <cellStyle name="Обычный 2 8" xfId="867"/>
    <cellStyle name="Обычный 2 9" xfId="868"/>
    <cellStyle name="Обычный 2_Выездка ноябрь 2010 г." xfId="869"/>
    <cellStyle name="Обычный 20" xfId="870"/>
    <cellStyle name="Обычный 21" xfId="871"/>
    <cellStyle name="Обычный 22" xfId="872"/>
    <cellStyle name="Обычный 23" xfId="873"/>
    <cellStyle name="Обычный 24" xfId="874"/>
    <cellStyle name="Обычный 25" xfId="875"/>
    <cellStyle name="Обычный 26" xfId="876"/>
    <cellStyle name="Обычный 29" xfId="877"/>
    <cellStyle name="Обычный 3" xfId="878"/>
    <cellStyle name="Обычный 3 10" xfId="879"/>
    <cellStyle name="Обычный 3 11" xfId="880"/>
    <cellStyle name="Обычный 3 12" xfId="881"/>
    <cellStyle name="Обычный 3 13" xfId="882"/>
    <cellStyle name="Обычный 3 13 2" xfId="883"/>
    <cellStyle name="Обычный 3 13_pudost_16-07_17_startovye" xfId="884"/>
    <cellStyle name="Обычный 3 14" xfId="885"/>
    <cellStyle name="Обычный 3 15" xfId="886"/>
    <cellStyle name="Обычный 3 16" xfId="887"/>
    <cellStyle name="Обычный 3 17" xfId="888"/>
    <cellStyle name="Обычный 3 18" xfId="889"/>
    <cellStyle name="Обычный 3 19" xfId="890"/>
    <cellStyle name="Обычный 3 2" xfId="891"/>
    <cellStyle name="Обычный 3 2 10" xfId="892"/>
    <cellStyle name="Обычный 3 2 11" xfId="893"/>
    <cellStyle name="Обычный 3 2 2" xfId="894"/>
    <cellStyle name="Обычный 3 2 2 10" xfId="895"/>
    <cellStyle name="Обычный 3 2 2 2" xfId="896"/>
    <cellStyle name="Обычный 3 2 2 2 2" xfId="897"/>
    <cellStyle name="Обычный 3 2 2 3" xfId="898"/>
    <cellStyle name="Обычный 3 2 2 4" xfId="899"/>
    <cellStyle name="Обычный 3 2 2 5" xfId="900"/>
    <cellStyle name="Обычный 3 2 2 6" xfId="901"/>
    <cellStyle name="Обычный 3 2 2 7" xfId="902"/>
    <cellStyle name="Обычный 3 2 2 8" xfId="903"/>
    <cellStyle name="Обычный 3 2 2 9" xfId="904"/>
    <cellStyle name="Обычный 3 2 3" xfId="905"/>
    <cellStyle name="Обычный 3 2 4" xfId="906"/>
    <cellStyle name="Обычный 3 2 4 2" xfId="907"/>
    <cellStyle name="Обычный 3 2 5" xfId="908"/>
    <cellStyle name="Обычный 3 2 6" xfId="909"/>
    <cellStyle name="Обычный 3 2 7" xfId="910"/>
    <cellStyle name="Обычный 3 2 8" xfId="911"/>
    <cellStyle name="Обычный 3 2 9" xfId="912"/>
    <cellStyle name="Обычный 3 20" xfId="913"/>
    <cellStyle name="Обычный 3 21" xfId="914"/>
    <cellStyle name="Обычный 3 3" xfId="915"/>
    <cellStyle name="Обычный 3 3 2" xfId="916"/>
    <cellStyle name="Обычный 3 3 3" xfId="917"/>
    <cellStyle name="Обычный 3 4" xfId="918"/>
    <cellStyle name="Обычный 3 5" xfId="919"/>
    <cellStyle name="Обычный 3 5 2" xfId="920"/>
    <cellStyle name="Обычный 3 5 3" xfId="921"/>
    <cellStyle name="Обычный 3 6" xfId="922"/>
    <cellStyle name="Обычный 3 7" xfId="923"/>
    <cellStyle name="Обычный 3 8" xfId="924"/>
    <cellStyle name="Обычный 3 9" xfId="925"/>
    <cellStyle name="Обычный 30" xfId="926"/>
    <cellStyle name="Обычный 31" xfId="927"/>
    <cellStyle name="Обычный 34" xfId="928"/>
    <cellStyle name="Обычный 35" xfId="929"/>
    <cellStyle name="Обычный 36" xfId="930"/>
    <cellStyle name="Обычный 39" xfId="931"/>
    <cellStyle name="Обычный 4" xfId="932"/>
    <cellStyle name="Обычный 4 10" xfId="933"/>
    <cellStyle name="Обычный 4 11" xfId="934"/>
    <cellStyle name="Обычный 4 12" xfId="935"/>
    <cellStyle name="Обычный 4 13" xfId="936"/>
    <cellStyle name="Обычный 4 14" xfId="937"/>
    <cellStyle name="Обычный 4 14 2" xfId="938"/>
    <cellStyle name="Обычный 4 14 3" xfId="939"/>
    <cellStyle name="Обычный 4 14 4" xfId="940"/>
    <cellStyle name="Обычный 4 15" xfId="941"/>
    <cellStyle name="Обычный 4 16" xfId="942"/>
    <cellStyle name="Обычный 4 17" xfId="943"/>
    <cellStyle name="Обычный 4 2" xfId="944"/>
    <cellStyle name="Обычный 4 2 2" xfId="945"/>
    <cellStyle name="Обычный 4 2 3" xfId="946"/>
    <cellStyle name="Обычный 4 3" xfId="947"/>
    <cellStyle name="Обычный 4 4" xfId="948"/>
    <cellStyle name="Обычный 4 5" xfId="949"/>
    <cellStyle name="Обычный 4 6" xfId="950"/>
    <cellStyle name="Обычный 4 7" xfId="951"/>
    <cellStyle name="Обычный 4 8" xfId="952"/>
    <cellStyle name="Обычный 4 9" xfId="953"/>
    <cellStyle name="Обычный 40" xfId="954"/>
    <cellStyle name="Обычный 42" xfId="955"/>
    <cellStyle name="Обычный 43" xfId="956"/>
    <cellStyle name="Обычный 45" xfId="957"/>
    <cellStyle name="Обычный 5" xfId="958"/>
    <cellStyle name="Обычный 5 10" xfId="959"/>
    <cellStyle name="Обычный 5 11" xfId="960"/>
    <cellStyle name="Обычный 5 12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3" xfId="971"/>
    <cellStyle name="Обычный 5 20" xfId="972"/>
    <cellStyle name="Обычный 5 21" xfId="973"/>
    <cellStyle name="Обычный 5 3" xfId="974"/>
    <cellStyle name="Обычный 5 3 2" xfId="975"/>
    <cellStyle name="Обычный 5 3 3" xfId="976"/>
    <cellStyle name="Обычный 5 4" xfId="977"/>
    <cellStyle name="Обычный 5 4 2" xfId="978"/>
    <cellStyle name="Обычный 5 5" xfId="979"/>
    <cellStyle name="Обычный 5 6" xfId="980"/>
    <cellStyle name="Обычный 5 7" xfId="981"/>
    <cellStyle name="Обычный 5 8" xfId="982"/>
    <cellStyle name="Обычный 5 9" xfId="983"/>
    <cellStyle name="Обычный 5_15_06_2014_prinevskoe" xfId="984"/>
    <cellStyle name="Обычный 5_25_05_13 2" xfId="985"/>
    <cellStyle name="Обычный 6" xfId="986"/>
    <cellStyle name="Обычный 6 10" xfId="987"/>
    <cellStyle name="Обычный 6 11" xfId="988"/>
    <cellStyle name="Обычный 6 12" xfId="989"/>
    <cellStyle name="Обычный 6 13" xfId="990"/>
    <cellStyle name="Обычный 6 14" xfId="991"/>
    <cellStyle name="Обычный 6 15" xfId="992"/>
    <cellStyle name="Обычный 6 16" xfId="993"/>
    <cellStyle name="Обычный 6 17" xfId="994"/>
    <cellStyle name="Обычный 6 2" xfId="995"/>
    <cellStyle name="Обычный 6 2 2" xfId="996"/>
    <cellStyle name="Обычный 6 3" xfId="997"/>
    <cellStyle name="Обычный 6 4" xfId="998"/>
    <cellStyle name="Обычный 6 5" xfId="999"/>
    <cellStyle name="Обычный 6 6" xfId="1000"/>
    <cellStyle name="Обычный 6 7" xfId="1001"/>
    <cellStyle name="Обычный 6 8" xfId="1002"/>
    <cellStyle name="Обычный 6 9" xfId="1003"/>
    <cellStyle name="Обычный 7" xfId="1004"/>
    <cellStyle name="Обычный 7 10" xfId="1005"/>
    <cellStyle name="Обычный 7 11" xfId="1006"/>
    <cellStyle name="Обычный 7 12" xfId="1007"/>
    <cellStyle name="Обычный 7 2" xfId="1008"/>
    <cellStyle name="Обычный 7 3" xfId="1009"/>
    <cellStyle name="Обычный 7 4" xfId="1010"/>
    <cellStyle name="Обычный 7 5" xfId="1011"/>
    <cellStyle name="Обычный 7 6" xfId="1012"/>
    <cellStyle name="Обычный 7 7" xfId="1013"/>
    <cellStyle name="Обычный 7 8" xfId="1014"/>
    <cellStyle name="Обычный 7 9" xfId="1015"/>
    <cellStyle name="Обычный 8" xfId="1016"/>
    <cellStyle name="Обычный 8 2" xfId="1017"/>
    <cellStyle name="Обычный 8 3" xfId="1018"/>
    <cellStyle name="Обычный 8 4" xfId="1019"/>
    <cellStyle name="Обычный 9" xfId="1020"/>
    <cellStyle name="Обычный 9 2" xfId="1021"/>
    <cellStyle name="Обычный_База" xfId="1022"/>
    <cellStyle name="Обычный_База 2" xfId="1023"/>
    <cellStyle name="Обычный_База_База1 2_База1 (version 1)" xfId="1024"/>
    <cellStyle name="Обычный_Выездка технические1" xfId="1025"/>
    <cellStyle name="Обычный_Выездка технические1 2" xfId="1026"/>
    <cellStyle name="Обычный_Выездка технические1 2 2" xfId="1027"/>
    <cellStyle name="Обычный_Выездка технические1 3" xfId="1028"/>
    <cellStyle name="Обычный_Выездка технические1 3 2" xfId="1029"/>
    <cellStyle name="Обычный_Измайлово-2003" xfId="1030"/>
    <cellStyle name="Обычный_Измайлово-2003 2" xfId="1031"/>
    <cellStyle name="Обычный_конкур1" xfId="1032"/>
    <cellStyle name="Обычный_конкур1 11" xfId="1033"/>
    <cellStyle name="Обычный_конкур1 11 2" xfId="1034"/>
    <cellStyle name="Обычный_конкур1 2" xfId="1035"/>
    <cellStyle name="Обычный_Лист Microsoft Excel" xfId="1036"/>
    <cellStyle name="Обычный_Лист Microsoft Excel 10" xfId="1037"/>
    <cellStyle name="Обычный_Лист Microsoft Excel 10 2" xfId="1038"/>
    <cellStyle name="Обычный_Лист Microsoft Excel 11" xfId="1039"/>
    <cellStyle name="Обычный_Лист Microsoft Excel 2" xfId="1040"/>
    <cellStyle name="Обычный_Лист Microsoft Excel 2 12" xfId="1041"/>
    <cellStyle name="Обычный_Лист Microsoft Excel 3" xfId="1042"/>
    <cellStyle name="Обычный_Лист Microsoft Excel 3 2" xfId="1043"/>
    <cellStyle name="Обычный_Лист Microsoft Excel 4 2" xfId="1044"/>
    <cellStyle name="Обычный_Лист Microsoft Excel 4 2 2" xfId="1045"/>
    <cellStyle name="Обычный_Лист Microsoft Excel 6" xfId="1046"/>
    <cellStyle name="Обычный_Лист Microsoft Excel_База" xfId="1047"/>
    <cellStyle name="Обычный_Орел" xfId="1048"/>
    <cellStyle name="Обычный_Орел 11" xfId="1049"/>
    <cellStyle name="Обычный_Россия (В) юниоры 2_Стартовые 04-06.04.13" xfId="1050"/>
    <cellStyle name="Обычный_Россия (В) юниоры 2_Стартовые 04-06.04.13 2" xfId="1051"/>
    <cellStyle name="Обычный_Форма технических_конкур" xfId="1052"/>
    <cellStyle name="Followed Hyperlink" xfId="1053"/>
    <cellStyle name="Плохой" xfId="1054"/>
    <cellStyle name="Плохой 2" xfId="1055"/>
    <cellStyle name="Плохой 3" xfId="1056"/>
    <cellStyle name="Плохой 4" xfId="1057"/>
    <cellStyle name="Пояснение" xfId="1058"/>
    <cellStyle name="Пояснение 2" xfId="1059"/>
    <cellStyle name="Пояснение 3" xfId="1060"/>
    <cellStyle name="Примечание" xfId="1061"/>
    <cellStyle name="Примечание 2" xfId="1062"/>
    <cellStyle name="Примечание 3" xfId="1063"/>
    <cellStyle name="Примечание 4" xfId="1064"/>
    <cellStyle name="Примечание 5" xfId="1065"/>
    <cellStyle name="Percent" xfId="1066"/>
    <cellStyle name="Процентный 2" xfId="1067"/>
    <cellStyle name="Связанная ячейка" xfId="1068"/>
    <cellStyle name="Связанная ячейка 2" xfId="1069"/>
    <cellStyle name="Связанная ячейка 3" xfId="1070"/>
    <cellStyle name="Текст предупреждения" xfId="1071"/>
    <cellStyle name="Текст предупреждения 2" xfId="1072"/>
    <cellStyle name="Текст предупреждения 3" xfId="1073"/>
    <cellStyle name="Comma" xfId="1074"/>
    <cellStyle name="Comma [0]" xfId="1075"/>
    <cellStyle name="Финансовый 2" xfId="1076"/>
    <cellStyle name="Финансовый 2 2" xfId="1077"/>
    <cellStyle name="Финансовый 2 2 2" xfId="1078"/>
    <cellStyle name="Финансовый 2 2 2 2" xfId="1079"/>
    <cellStyle name="Финансовый 2 2 3" xfId="1080"/>
    <cellStyle name="Финансовый 2 2 4" xfId="1081"/>
    <cellStyle name="Финансовый 2 2 4 2" xfId="1082"/>
    <cellStyle name="Финансовый 2 2 5" xfId="1083"/>
    <cellStyle name="Финансовый 2 2 5 2" xfId="1084"/>
    <cellStyle name="Финансовый 2 2 6" xfId="1085"/>
    <cellStyle name="Финансовый 2 2 6 2" xfId="1086"/>
    <cellStyle name="Финансовый 2 3" xfId="1087"/>
    <cellStyle name="Финансовый 2 3 2" xfId="1088"/>
    <cellStyle name="Финансовый 2 4" xfId="1089"/>
    <cellStyle name="Финансовый 2 4 2" xfId="1090"/>
    <cellStyle name="Финансовый 3" xfId="1091"/>
    <cellStyle name="Финансовый 3 2" xfId="1092"/>
    <cellStyle name="Финансовый 4" xfId="1093"/>
    <cellStyle name="Хороший" xfId="1094"/>
    <cellStyle name="Хороший 2" xfId="1095"/>
    <cellStyle name="Хороший 3" xfId="1096"/>
    <cellStyle name="Хороший 4" xfId="10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3</xdr:col>
      <xdr:colOff>790575</xdr:colOff>
      <xdr:row>0</xdr:row>
      <xdr:rowOff>428625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0</xdr:row>
      <xdr:rowOff>95250</xdr:rowOff>
    </xdr:from>
    <xdr:to>
      <xdr:col>11</xdr:col>
      <xdr:colOff>800100</xdr:colOff>
      <xdr:row>0</xdr:row>
      <xdr:rowOff>609600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952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523875</xdr:rowOff>
    </xdr:from>
    <xdr:to>
      <xdr:col>3</xdr:col>
      <xdr:colOff>419100</xdr:colOff>
      <xdr:row>2</xdr:row>
      <xdr:rowOff>9525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238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0</xdr:row>
      <xdr:rowOff>180975</xdr:rowOff>
    </xdr:from>
    <xdr:to>
      <xdr:col>22</xdr:col>
      <xdr:colOff>400050</xdr:colOff>
      <xdr:row>1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18097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0</xdr:row>
      <xdr:rowOff>123825</xdr:rowOff>
    </xdr:from>
    <xdr:to>
      <xdr:col>25</xdr:col>
      <xdr:colOff>438150</xdr:colOff>
      <xdr:row>1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12382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228600</xdr:rowOff>
    </xdr:from>
    <xdr:to>
      <xdr:col>4</xdr:col>
      <xdr:colOff>295275</xdr:colOff>
      <xdr:row>0</xdr:row>
      <xdr:rowOff>762000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286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0</xdr:row>
      <xdr:rowOff>190500</xdr:rowOff>
    </xdr:from>
    <xdr:to>
      <xdr:col>22</xdr:col>
      <xdr:colOff>276225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905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190500</xdr:rowOff>
    </xdr:from>
    <xdr:to>
      <xdr:col>25</xdr:col>
      <xdr:colOff>361950</xdr:colOff>
      <xdr:row>2</xdr:row>
      <xdr:rowOff>47625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19050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4</xdr:col>
      <xdr:colOff>19050</xdr:colOff>
      <xdr:row>0</xdr:row>
      <xdr:rowOff>581025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5725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0</xdr:row>
      <xdr:rowOff>104775</xdr:rowOff>
    </xdr:from>
    <xdr:to>
      <xdr:col>22</xdr:col>
      <xdr:colOff>409575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047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133350</xdr:rowOff>
    </xdr:from>
    <xdr:to>
      <xdr:col>25</xdr:col>
      <xdr:colOff>390525</xdr:colOff>
      <xdr:row>2</xdr:row>
      <xdr:rowOff>38100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13335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295275</xdr:colOff>
      <xdr:row>0</xdr:row>
      <xdr:rowOff>647700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0</xdr:row>
      <xdr:rowOff>133350</xdr:rowOff>
    </xdr:from>
    <xdr:to>
      <xdr:col>22</xdr:col>
      <xdr:colOff>238125</xdr:colOff>
      <xdr:row>2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3335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371475</xdr:colOff>
      <xdr:row>0</xdr:row>
      <xdr:rowOff>152400</xdr:rowOff>
    </xdr:from>
    <xdr:to>
      <xdr:col>25</xdr:col>
      <xdr:colOff>295275</xdr:colOff>
      <xdr:row>2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152400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4</xdr:col>
      <xdr:colOff>476250</xdr:colOff>
      <xdr:row>1</xdr:row>
      <xdr:rowOff>38100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361950</xdr:colOff>
      <xdr:row>0</xdr:row>
      <xdr:rowOff>123825</xdr:rowOff>
    </xdr:from>
    <xdr:to>
      <xdr:col>25</xdr:col>
      <xdr:colOff>333375</xdr:colOff>
      <xdr:row>1</xdr:row>
      <xdr:rowOff>200025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38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0</xdr:row>
      <xdr:rowOff>142875</xdr:rowOff>
    </xdr:from>
    <xdr:to>
      <xdr:col>22</xdr:col>
      <xdr:colOff>266700</xdr:colOff>
      <xdr:row>1</xdr:row>
      <xdr:rowOff>190500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42875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152400</xdr:rowOff>
    </xdr:from>
    <xdr:to>
      <xdr:col>4</xdr:col>
      <xdr:colOff>457200</xdr:colOff>
      <xdr:row>0</xdr:row>
      <xdr:rowOff>714375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5240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0</xdr:row>
      <xdr:rowOff>152400</xdr:rowOff>
    </xdr:from>
    <xdr:to>
      <xdr:col>22</xdr:col>
      <xdr:colOff>381000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524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133350</xdr:rowOff>
    </xdr:from>
    <xdr:to>
      <xdr:col>4</xdr:col>
      <xdr:colOff>342900</xdr:colOff>
      <xdr:row>0</xdr:row>
      <xdr:rowOff>628650</xdr:rowOff>
    </xdr:to>
    <xdr:pic>
      <xdr:nvPicPr>
        <xdr:cNvPr id="2" name="Picture 1559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3350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95250</xdr:rowOff>
    </xdr:from>
    <xdr:to>
      <xdr:col>25</xdr:col>
      <xdr:colOff>266700</xdr:colOff>
      <xdr:row>1</xdr:row>
      <xdr:rowOff>200025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53875" y="952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171450</xdr:rowOff>
    </xdr:from>
    <xdr:to>
      <xdr:col>22</xdr:col>
      <xdr:colOff>409575</xdr:colOff>
      <xdr:row>2</xdr:row>
      <xdr:rowOff>85725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7145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0</xdr:row>
      <xdr:rowOff>142875</xdr:rowOff>
    </xdr:from>
    <xdr:to>
      <xdr:col>25</xdr:col>
      <xdr:colOff>438150</xdr:colOff>
      <xdr:row>2</xdr:row>
      <xdr:rowOff>85725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428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238125</xdr:colOff>
      <xdr:row>0</xdr:row>
      <xdr:rowOff>666750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171450</xdr:rowOff>
    </xdr:from>
    <xdr:to>
      <xdr:col>4</xdr:col>
      <xdr:colOff>304800</xdr:colOff>
      <xdr:row>1</xdr:row>
      <xdr:rowOff>57150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419100</xdr:colOff>
      <xdr:row>0</xdr:row>
      <xdr:rowOff>85725</xdr:rowOff>
    </xdr:from>
    <xdr:to>
      <xdr:col>25</xdr:col>
      <xdr:colOff>409575</xdr:colOff>
      <xdr:row>2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857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161925</xdr:rowOff>
    </xdr:from>
    <xdr:to>
      <xdr:col>22</xdr:col>
      <xdr:colOff>285750</xdr:colOff>
      <xdr:row>2</xdr:row>
      <xdr:rowOff>85725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6192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4</xdr:col>
      <xdr:colOff>381000</xdr:colOff>
      <xdr:row>1</xdr:row>
      <xdr:rowOff>66675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0</xdr:row>
      <xdr:rowOff>47625</xdr:rowOff>
    </xdr:from>
    <xdr:to>
      <xdr:col>25</xdr:col>
      <xdr:colOff>485775</xdr:colOff>
      <xdr:row>2</xdr:row>
      <xdr:rowOff>95250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7625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133350</xdr:rowOff>
    </xdr:from>
    <xdr:to>
      <xdr:col>22</xdr:col>
      <xdr:colOff>409575</xdr:colOff>
      <xdr:row>2</xdr:row>
      <xdr:rowOff>57150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1333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28575</xdr:rowOff>
    </xdr:from>
    <xdr:to>
      <xdr:col>25</xdr:col>
      <xdr:colOff>352425</xdr:colOff>
      <xdr:row>2</xdr:row>
      <xdr:rowOff>28575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1</xdr:row>
      <xdr:rowOff>95250</xdr:rowOff>
    </xdr:from>
    <xdr:to>
      <xdr:col>22</xdr:col>
      <xdr:colOff>352425</xdr:colOff>
      <xdr:row>1</xdr:row>
      <xdr:rowOff>762000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95250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152400</xdr:rowOff>
    </xdr:from>
    <xdr:to>
      <xdr:col>4</xdr:col>
      <xdr:colOff>19050</xdr:colOff>
      <xdr:row>1</xdr:row>
      <xdr:rowOff>666750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40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0</xdr:row>
      <xdr:rowOff>200025</xdr:rowOff>
    </xdr:from>
    <xdr:to>
      <xdr:col>22</xdr:col>
      <xdr:colOff>400050</xdr:colOff>
      <xdr:row>2</xdr:row>
      <xdr:rowOff>104775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000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190500</xdr:colOff>
      <xdr:row>0</xdr:row>
      <xdr:rowOff>161925</xdr:rowOff>
    </xdr:from>
    <xdr:to>
      <xdr:col>25</xdr:col>
      <xdr:colOff>200025</xdr:colOff>
      <xdr:row>2</xdr:row>
      <xdr:rowOff>114300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4</xdr:col>
      <xdr:colOff>161925</xdr:colOff>
      <xdr:row>1</xdr:row>
      <xdr:rowOff>85725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42875"/>
          <a:ext cx="1695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142875</xdr:rowOff>
    </xdr:from>
    <xdr:to>
      <xdr:col>19</xdr:col>
      <xdr:colOff>180975</xdr:colOff>
      <xdr:row>2</xdr:row>
      <xdr:rowOff>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428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342900</xdr:colOff>
      <xdr:row>0</xdr:row>
      <xdr:rowOff>123825</xdr:rowOff>
    </xdr:from>
    <xdr:to>
      <xdr:col>20</xdr:col>
      <xdr:colOff>638175</xdr:colOff>
      <xdr:row>2</xdr:row>
      <xdr:rowOff>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2382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209550</xdr:rowOff>
    </xdr:from>
    <xdr:to>
      <xdr:col>3</xdr:col>
      <xdr:colOff>1028700</xdr:colOff>
      <xdr:row>1</xdr:row>
      <xdr:rowOff>28575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095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0</xdr:row>
      <xdr:rowOff>285750</xdr:rowOff>
    </xdr:from>
    <xdr:to>
      <xdr:col>22</xdr:col>
      <xdr:colOff>38100</xdr:colOff>
      <xdr:row>2</xdr:row>
      <xdr:rowOff>171450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2857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247650</xdr:rowOff>
    </xdr:from>
    <xdr:to>
      <xdr:col>4</xdr:col>
      <xdr:colOff>161925</xdr:colOff>
      <xdr:row>1</xdr:row>
      <xdr:rowOff>66675</xdr:rowOff>
    </xdr:to>
    <xdr:pic>
      <xdr:nvPicPr>
        <xdr:cNvPr id="2" name="Picture 1559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4765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219075</xdr:rowOff>
    </xdr:from>
    <xdr:to>
      <xdr:col>25</xdr:col>
      <xdr:colOff>342900</xdr:colOff>
      <xdr:row>2</xdr:row>
      <xdr:rowOff>190500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21907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0</xdr:row>
      <xdr:rowOff>171450</xdr:rowOff>
    </xdr:from>
    <xdr:to>
      <xdr:col>22</xdr:col>
      <xdr:colOff>152400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7145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0</xdr:row>
      <xdr:rowOff>123825</xdr:rowOff>
    </xdr:from>
    <xdr:to>
      <xdr:col>25</xdr:col>
      <xdr:colOff>352425</xdr:colOff>
      <xdr:row>2</xdr:row>
      <xdr:rowOff>19050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12382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171450</xdr:rowOff>
    </xdr:from>
    <xdr:to>
      <xdr:col>4</xdr:col>
      <xdr:colOff>285750</xdr:colOff>
      <xdr:row>1</xdr:row>
      <xdr:rowOff>38100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200025</xdr:rowOff>
    </xdr:from>
    <xdr:to>
      <xdr:col>22</xdr:col>
      <xdr:colOff>361950</xdr:colOff>
      <xdr:row>0</xdr:row>
      <xdr:rowOff>714375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00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0</xdr:row>
      <xdr:rowOff>190500</xdr:rowOff>
    </xdr:from>
    <xdr:to>
      <xdr:col>25</xdr:col>
      <xdr:colOff>238125</xdr:colOff>
      <xdr:row>0</xdr:row>
      <xdr:rowOff>762000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1905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123825</xdr:rowOff>
    </xdr:from>
    <xdr:to>
      <xdr:col>4</xdr:col>
      <xdr:colOff>409575</xdr:colOff>
      <xdr:row>0</xdr:row>
      <xdr:rowOff>647700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2382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0</xdr:row>
      <xdr:rowOff>133350</xdr:rowOff>
    </xdr:from>
    <xdr:to>
      <xdr:col>24</xdr:col>
      <xdr:colOff>28575</xdr:colOff>
      <xdr:row>0</xdr:row>
      <xdr:rowOff>676275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1333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0</xdr:row>
      <xdr:rowOff>123825</xdr:rowOff>
    </xdr:from>
    <xdr:to>
      <xdr:col>25</xdr:col>
      <xdr:colOff>304800</xdr:colOff>
      <xdr:row>0</xdr:row>
      <xdr:rowOff>695325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2382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4</xdr:col>
      <xdr:colOff>238125</xdr:colOff>
      <xdr:row>0</xdr:row>
      <xdr:rowOff>666750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5240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152400</xdr:rowOff>
    </xdr:from>
    <xdr:to>
      <xdr:col>22</xdr:col>
      <xdr:colOff>352425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152400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171450</xdr:rowOff>
    </xdr:from>
    <xdr:to>
      <xdr:col>25</xdr:col>
      <xdr:colOff>352425</xdr:colOff>
      <xdr:row>2</xdr:row>
      <xdr:rowOff>85725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1714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171450</xdr:rowOff>
    </xdr:from>
    <xdr:to>
      <xdr:col>4</xdr:col>
      <xdr:colOff>219075</xdr:colOff>
      <xdr:row>1</xdr:row>
      <xdr:rowOff>57150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145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209550</xdr:rowOff>
    </xdr:from>
    <xdr:to>
      <xdr:col>24</xdr:col>
      <xdr:colOff>57150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2095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276225</xdr:colOff>
      <xdr:row>0</xdr:row>
      <xdr:rowOff>190500</xdr:rowOff>
    </xdr:from>
    <xdr:to>
      <xdr:col>25</xdr:col>
      <xdr:colOff>419100</xdr:colOff>
      <xdr:row>2</xdr:row>
      <xdr:rowOff>19050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49225" y="1905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209550</xdr:colOff>
      <xdr:row>1</xdr:row>
      <xdr:rowOff>19050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</xdr:row>
      <xdr:rowOff>114300</xdr:rowOff>
    </xdr:from>
    <xdr:to>
      <xdr:col>25</xdr:col>
      <xdr:colOff>314325</xdr:colOff>
      <xdr:row>1</xdr:row>
      <xdr:rowOff>809625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1430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1</xdr:row>
      <xdr:rowOff>228600</xdr:rowOff>
    </xdr:from>
    <xdr:to>
      <xdr:col>22</xdr:col>
      <xdr:colOff>361950</xdr:colOff>
      <xdr:row>2</xdr:row>
      <xdr:rowOff>28575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22860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76200</xdr:rowOff>
    </xdr:from>
    <xdr:to>
      <xdr:col>3</xdr:col>
      <xdr:colOff>885825</xdr:colOff>
      <xdr:row>1</xdr:row>
      <xdr:rowOff>581025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620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view="pageBreakPreview" zoomScale="60" zoomScalePageLayoutView="0" workbookViewId="0" topLeftCell="A1">
      <pane ySplit="5" topLeftCell="A64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5.57421875" style="70" customWidth="1"/>
    <col min="2" max="3" width="4.28125" style="70" hidden="1" customWidth="1"/>
    <col min="4" max="4" width="18.00390625" style="68" customWidth="1"/>
    <col min="5" max="5" width="7.421875" style="68" customWidth="1"/>
    <col min="6" max="6" width="5.57421875" style="68" customWidth="1"/>
    <col min="7" max="7" width="28.8515625" style="68" customWidth="1"/>
    <col min="8" max="8" width="8.421875" style="68" customWidth="1"/>
    <col min="9" max="9" width="14.8515625" style="71" customWidth="1"/>
    <col min="10" max="10" width="15.00390625" style="71" customWidth="1"/>
    <col min="11" max="11" width="22.8515625" style="72" customWidth="1"/>
    <col min="12" max="12" width="13.8515625" style="68" customWidth="1"/>
    <col min="13" max="16384" width="9.140625" style="68" customWidth="1"/>
  </cols>
  <sheetData>
    <row r="1" spans="1:12" ht="72.75" customHeight="1">
      <c r="A1" s="341" t="s">
        <v>303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0" customFormat="1" ht="12.75" customHeight="1">
      <c r="A2" s="342" t="s">
        <v>26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5.75" customHeight="1">
      <c r="A3" s="343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s="106" customFormat="1" ht="15" customHeight="1">
      <c r="A4" s="101" t="s">
        <v>11</v>
      </c>
      <c r="B4" s="102"/>
      <c r="C4" s="102"/>
      <c r="D4" s="103"/>
      <c r="E4" s="103"/>
      <c r="F4" s="103"/>
      <c r="G4" s="104"/>
      <c r="H4" s="104"/>
      <c r="I4" s="105"/>
      <c r="J4" s="105"/>
      <c r="L4" s="107" t="s">
        <v>304</v>
      </c>
    </row>
    <row r="5" spans="1:12" s="69" customFormat="1" ht="60" customHeight="1">
      <c r="A5" s="108" t="s">
        <v>1</v>
      </c>
      <c r="B5" s="108" t="s">
        <v>2</v>
      </c>
      <c r="C5" s="108" t="s">
        <v>21</v>
      </c>
      <c r="D5" s="109" t="s">
        <v>18</v>
      </c>
      <c r="E5" s="109" t="s">
        <v>3</v>
      </c>
      <c r="F5" s="108" t="s">
        <v>22</v>
      </c>
      <c r="G5" s="109" t="s">
        <v>19</v>
      </c>
      <c r="H5" s="109" t="s">
        <v>3</v>
      </c>
      <c r="I5" s="109" t="s">
        <v>4</v>
      </c>
      <c r="J5" s="109" t="s">
        <v>5</v>
      </c>
      <c r="K5" s="109" t="s">
        <v>6</v>
      </c>
      <c r="L5" s="109" t="s">
        <v>7</v>
      </c>
    </row>
    <row r="6" spans="1:12" s="69" customFormat="1" ht="42" customHeight="1">
      <c r="A6" s="83">
        <v>1</v>
      </c>
      <c r="B6" s="84"/>
      <c r="C6" s="84"/>
      <c r="D6" s="146" t="s">
        <v>158</v>
      </c>
      <c r="E6" s="123" t="s">
        <v>90</v>
      </c>
      <c r="F6" s="134">
        <v>2</v>
      </c>
      <c r="G6" s="143" t="s">
        <v>192</v>
      </c>
      <c r="H6" s="126" t="s">
        <v>59</v>
      </c>
      <c r="I6" s="257" t="s">
        <v>9</v>
      </c>
      <c r="J6" s="232" t="s">
        <v>57</v>
      </c>
      <c r="K6" s="324" t="s">
        <v>11</v>
      </c>
      <c r="L6" s="110" t="s">
        <v>92</v>
      </c>
    </row>
    <row r="7" spans="1:12" s="69" customFormat="1" ht="42" customHeight="1">
      <c r="A7" s="83">
        <v>2</v>
      </c>
      <c r="B7" s="84"/>
      <c r="C7" s="84"/>
      <c r="D7" s="146" t="s">
        <v>158</v>
      </c>
      <c r="E7" s="123" t="s">
        <v>90</v>
      </c>
      <c r="F7" s="134">
        <v>2</v>
      </c>
      <c r="G7" s="254" t="s">
        <v>159</v>
      </c>
      <c r="H7" s="126" t="s">
        <v>56</v>
      </c>
      <c r="I7" s="257" t="s">
        <v>9</v>
      </c>
      <c r="J7" s="232" t="s">
        <v>57</v>
      </c>
      <c r="K7" s="324" t="s">
        <v>11</v>
      </c>
      <c r="L7" s="110" t="s">
        <v>92</v>
      </c>
    </row>
    <row r="8" spans="1:12" s="69" customFormat="1" ht="42" customHeight="1">
      <c r="A8" s="83">
        <v>3</v>
      </c>
      <c r="B8" s="116"/>
      <c r="C8" s="116"/>
      <c r="D8" s="276" t="s">
        <v>327</v>
      </c>
      <c r="E8" s="329" t="s">
        <v>328</v>
      </c>
      <c r="F8" s="283" t="s">
        <v>72</v>
      </c>
      <c r="G8" s="148" t="s">
        <v>329</v>
      </c>
      <c r="H8" s="237" t="s">
        <v>330</v>
      </c>
      <c r="I8" s="330" t="s">
        <v>331</v>
      </c>
      <c r="J8" s="330" t="s">
        <v>331</v>
      </c>
      <c r="K8" s="325" t="s">
        <v>202</v>
      </c>
      <c r="L8" s="110" t="s">
        <v>92</v>
      </c>
    </row>
    <row r="9" spans="1:12" s="69" customFormat="1" ht="42" customHeight="1">
      <c r="A9" s="83">
        <v>4</v>
      </c>
      <c r="B9" s="116"/>
      <c r="C9" s="116"/>
      <c r="D9" s="146" t="s">
        <v>185</v>
      </c>
      <c r="E9" s="123" t="s">
        <v>186</v>
      </c>
      <c r="F9" s="130" t="s">
        <v>8</v>
      </c>
      <c r="G9" s="143" t="s">
        <v>187</v>
      </c>
      <c r="H9" s="245" t="s">
        <v>188</v>
      </c>
      <c r="I9" s="246" t="s">
        <v>189</v>
      </c>
      <c r="J9" s="247" t="s">
        <v>190</v>
      </c>
      <c r="K9" s="325" t="s">
        <v>191</v>
      </c>
      <c r="L9" s="110" t="s">
        <v>92</v>
      </c>
    </row>
    <row r="10" spans="1:12" s="69" customFormat="1" ht="42" customHeight="1">
      <c r="A10" s="83">
        <v>5</v>
      </c>
      <c r="B10" s="116"/>
      <c r="C10" s="116"/>
      <c r="D10" s="146" t="s">
        <v>312</v>
      </c>
      <c r="E10" s="260" t="s">
        <v>122</v>
      </c>
      <c r="F10" s="134" t="s">
        <v>8</v>
      </c>
      <c r="G10" s="148" t="s">
        <v>313</v>
      </c>
      <c r="H10" s="238" t="s">
        <v>101</v>
      </c>
      <c r="I10" s="251" t="s">
        <v>102</v>
      </c>
      <c r="J10" s="288" t="s">
        <v>100</v>
      </c>
      <c r="K10" s="283" t="s">
        <v>314</v>
      </c>
      <c r="L10" s="110" t="s">
        <v>92</v>
      </c>
    </row>
    <row r="11" spans="1:12" s="69" customFormat="1" ht="42" customHeight="1">
      <c r="A11" s="83">
        <v>6</v>
      </c>
      <c r="B11" s="116"/>
      <c r="C11" s="116"/>
      <c r="D11" s="146" t="s">
        <v>385</v>
      </c>
      <c r="E11" s="123" t="s">
        <v>386</v>
      </c>
      <c r="F11" s="130">
        <v>2</v>
      </c>
      <c r="G11" s="145" t="s">
        <v>387</v>
      </c>
      <c r="H11" s="238" t="s">
        <v>388</v>
      </c>
      <c r="I11" s="224" t="s">
        <v>389</v>
      </c>
      <c r="J11" s="224" t="s">
        <v>64</v>
      </c>
      <c r="K11" s="264" t="s">
        <v>390</v>
      </c>
      <c r="L11" s="110" t="s">
        <v>92</v>
      </c>
    </row>
    <row r="12" spans="1:12" s="69" customFormat="1" ht="42" customHeight="1">
      <c r="A12" s="83">
        <v>7</v>
      </c>
      <c r="B12" s="116"/>
      <c r="C12" s="116"/>
      <c r="D12" s="285" t="s">
        <v>354</v>
      </c>
      <c r="E12" s="260" t="s">
        <v>355</v>
      </c>
      <c r="F12" s="283" t="s">
        <v>294</v>
      </c>
      <c r="G12" s="326" t="s">
        <v>356</v>
      </c>
      <c r="H12" s="238" t="s">
        <v>357</v>
      </c>
      <c r="I12" s="241" t="s">
        <v>358</v>
      </c>
      <c r="J12" s="283" t="s">
        <v>75</v>
      </c>
      <c r="K12" s="325" t="s">
        <v>359</v>
      </c>
      <c r="L12" s="110" t="s">
        <v>92</v>
      </c>
    </row>
    <row r="13" spans="1:12" s="69" customFormat="1" ht="42" customHeight="1">
      <c r="A13" s="83">
        <v>8</v>
      </c>
      <c r="B13" s="84"/>
      <c r="C13" s="84"/>
      <c r="D13" s="285" t="s">
        <v>354</v>
      </c>
      <c r="E13" s="260" t="s">
        <v>355</v>
      </c>
      <c r="F13" s="283" t="s">
        <v>294</v>
      </c>
      <c r="G13" s="148" t="s">
        <v>423</v>
      </c>
      <c r="H13" s="237" t="s">
        <v>424</v>
      </c>
      <c r="I13" s="308" t="s">
        <v>425</v>
      </c>
      <c r="J13" s="283" t="s">
        <v>75</v>
      </c>
      <c r="K13" s="325" t="s">
        <v>359</v>
      </c>
      <c r="L13" s="110" t="s">
        <v>92</v>
      </c>
    </row>
    <row r="14" spans="1:12" s="69" customFormat="1" ht="42" customHeight="1">
      <c r="A14" s="83">
        <v>9</v>
      </c>
      <c r="B14" s="116"/>
      <c r="C14" s="116"/>
      <c r="D14" s="276" t="s">
        <v>431</v>
      </c>
      <c r="E14" s="138" t="s">
        <v>432</v>
      </c>
      <c r="F14" s="305" t="s">
        <v>72</v>
      </c>
      <c r="G14" s="332" t="s">
        <v>258</v>
      </c>
      <c r="H14" s="277" t="s">
        <v>259</v>
      </c>
      <c r="I14" s="238" t="s">
        <v>260</v>
      </c>
      <c r="J14" s="241" t="s">
        <v>70</v>
      </c>
      <c r="K14" s="325" t="s">
        <v>433</v>
      </c>
      <c r="L14" s="110" t="s">
        <v>92</v>
      </c>
    </row>
    <row r="15" spans="1:12" s="69" customFormat="1" ht="42" customHeight="1">
      <c r="A15" s="83">
        <v>10</v>
      </c>
      <c r="B15" s="116"/>
      <c r="C15" s="116"/>
      <c r="D15" s="276" t="s">
        <v>254</v>
      </c>
      <c r="E15" s="138" t="s">
        <v>108</v>
      </c>
      <c r="F15" s="141" t="s">
        <v>8</v>
      </c>
      <c r="G15" s="148" t="s">
        <v>255</v>
      </c>
      <c r="H15" s="133" t="s">
        <v>109</v>
      </c>
      <c r="I15" s="224" t="s">
        <v>110</v>
      </c>
      <c r="J15" s="286" t="s">
        <v>81</v>
      </c>
      <c r="K15" s="325" t="s">
        <v>121</v>
      </c>
      <c r="L15" s="110" t="s">
        <v>92</v>
      </c>
    </row>
    <row r="16" spans="1:12" s="69" customFormat="1" ht="42" customHeight="1">
      <c r="A16" s="83">
        <v>11</v>
      </c>
      <c r="B16" s="116"/>
      <c r="C16" s="116"/>
      <c r="D16" s="269" t="s">
        <v>144</v>
      </c>
      <c r="E16" s="123" t="s">
        <v>147</v>
      </c>
      <c r="F16" s="270" t="s">
        <v>72</v>
      </c>
      <c r="G16" s="145" t="s">
        <v>145</v>
      </c>
      <c r="H16" s="238" t="s">
        <v>114</v>
      </c>
      <c r="I16" s="238" t="s">
        <v>115</v>
      </c>
      <c r="J16" s="286" t="s">
        <v>81</v>
      </c>
      <c r="K16" s="264" t="s">
        <v>146</v>
      </c>
      <c r="L16" s="110" t="s">
        <v>92</v>
      </c>
    </row>
    <row r="17" spans="1:12" s="69" customFormat="1" ht="42" customHeight="1">
      <c r="A17" s="83">
        <v>12</v>
      </c>
      <c r="B17" s="116"/>
      <c r="C17" s="116"/>
      <c r="D17" s="278" t="s">
        <v>261</v>
      </c>
      <c r="E17" s="138" t="s">
        <v>117</v>
      </c>
      <c r="F17" s="266">
        <v>1</v>
      </c>
      <c r="G17" s="326" t="s">
        <v>262</v>
      </c>
      <c r="H17" s="238" t="s">
        <v>118</v>
      </c>
      <c r="I17" s="330" t="s">
        <v>119</v>
      </c>
      <c r="J17" s="136" t="s">
        <v>120</v>
      </c>
      <c r="K17" s="325" t="s">
        <v>263</v>
      </c>
      <c r="L17" s="110" t="s">
        <v>92</v>
      </c>
    </row>
    <row r="18" spans="1:12" s="69" customFormat="1" ht="42" customHeight="1">
      <c r="A18" s="83">
        <v>13</v>
      </c>
      <c r="B18" s="116"/>
      <c r="C18" s="116"/>
      <c r="D18" s="146" t="s">
        <v>264</v>
      </c>
      <c r="E18" s="123" t="s">
        <v>265</v>
      </c>
      <c r="F18" s="130" t="s">
        <v>72</v>
      </c>
      <c r="G18" s="148" t="s">
        <v>266</v>
      </c>
      <c r="H18" s="238" t="s">
        <v>267</v>
      </c>
      <c r="I18" s="281" t="s">
        <v>268</v>
      </c>
      <c r="J18" s="281" t="s">
        <v>81</v>
      </c>
      <c r="K18" s="315" t="s">
        <v>269</v>
      </c>
      <c r="L18" s="110" t="s">
        <v>92</v>
      </c>
    </row>
    <row r="19" spans="1:12" s="69" customFormat="1" ht="42" customHeight="1">
      <c r="A19" s="83">
        <v>14</v>
      </c>
      <c r="B19" s="84"/>
      <c r="C19" s="84"/>
      <c r="D19" s="146" t="s">
        <v>218</v>
      </c>
      <c r="E19" s="123" t="s">
        <v>219</v>
      </c>
      <c r="F19" s="134" t="s">
        <v>72</v>
      </c>
      <c r="G19" s="148" t="s">
        <v>220</v>
      </c>
      <c r="H19" s="237" t="s">
        <v>221</v>
      </c>
      <c r="I19" s="238" t="s">
        <v>222</v>
      </c>
      <c r="J19" s="136" t="s">
        <v>201</v>
      </c>
      <c r="K19" s="325" t="s">
        <v>62</v>
      </c>
      <c r="L19" s="110" t="s">
        <v>92</v>
      </c>
    </row>
    <row r="20" spans="1:12" s="69" customFormat="1" ht="42" customHeight="1">
      <c r="A20" s="83">
        <v>15</v>
      </c>
      <c r="B20" s="116"/>
      <c r="C20" s="116"/>
      <c r="D20" s="146" t="s">
        <v>218</v>
      </c>
      <c r="E20" s="123" t="s">
        <v>219</v>
      </c>
      <c r="F20" s="134" t="s">
        <v>72</v>
      </c>
      <c r="G20" s="148" t="s">
        <v>270</v>
      </c>
      <c r="H20" s="238" t="s">
        <v>271</v>
      </c>
      <c r="I20" s="136" t="s">
        <v>272</v>
      </c>
      <c r="J20" s="136" t="s">
        <v>201</v>
      </c>
      <c r="K20" s="325" t="s">
        <v>62</v>
      </c>
      <c r="L20" s="110" t="s">
        <v>92</v>
      </c>
    </row>
    <row r="21" spans="1:12" s="69" customFormat="1" ht="42" customHeight="1">
      <c r="A21" s="83">
        <v>16</v>
      </c>
      <c r="B21" s="84"/>
      <c r="C21" s="84"/>
      <c r="D21" s="146" t="s">
        <v>165</v>
      </c>
      <c r="E21" s="123" t="s">
        <v>166</v>
      </c>
      <c r="F21" s="130" t="s">
        <v>13</v>
      </c>
      <c r="G21" s="143" t="s">
        <v>167</v>
      </c>
      <c r="H21" s="237" t="s">
        <v>168</v>
      </c>
      <c r="I21" s="241" t="s">
        <v>9</v>
      </c>
      <c r="J21" s="241" t="s">
        <v>169</v>
      </c>
      <c r="K21" s="325" t="s">
        <v>170</v>
      </c>
      <c r="L21" s="110" t="s">
        <v>92</v>
      </c>
    </row>
    <row r="22" spans="1:12" s="69" customFormat="1" ht="42" customHeight="1">
      <c r="A22" s="83">
        <v>17</v>
      </c>
      <c r="B22" s="116"/>
      <c r="C22" s="116"/>
      <c r="D22" s="276" t="s">
        <v>256</v>
      </c>
      <c r="E22" s="260" t="s">
        <v>257</v>
      </c>
      <c r="F22" s="141" t="s">
        <v>72</v>
      </c>
      <c r="G22" s="332" t="s">
        <v>258</v>
      </c>
      <c r="H22" s="277" t="s">
        <v>259</v>
      </c>
      <c r="I22" s="238" t="s">
        <v>260</v>
      </c>
      <c r="J22" s="136" t="s">
        <v>75</v>
      </c>
      <c r="K22" s="263" t="s">
        <v>227</v>
      </c>
      <c r="L22" s="110" t="s">
        <v>92</v>
      </c>
    </row>
    <row r="23" spans="1:12" s="69" customFormat="1" ht="42" customHeight="1">
      <c r="A23" s="83">
        <v>18</v>
      </c>
      <c r="B23" s="84"/>
      <c r="C23" s="84"/>
      <c r="D23" s="276" t="s">
        <v>256</v>
      </c>
      <c r="E23" s="260" t="s">
        <v>257</v>
      </c>
      <c r="F23" s="141" t="s">
        <v>72</v>
      </c>
      <c r="G23" s="147" t="s">
        <v>449</v>
      </c>
      <c r="H23" s="238" t="s">
        <v>450</v>
      </c>
      <c r="I23" s="238" t="s">
        <v>70</v>
      </c>
      <c r="J23" s="136" t="s">
        <v>75</v>
      </c>
      <c r="K23" s="263" t="s">
        <v>227</v>
      </c>
      <c r="L23" s="110" t="s">
        <v>92</v>
      </c>
    </row>
    <row r="24" spans="1:12" s="69" customFormat="1" ht="42" customHeight="1">
      <c r="A24" s="83">
        <v>19</v>
      </c>
      <c r="B24" s="84"/>
      <c r="C24" s="84"/>
      <c r="D24" s="258" t="s">
        <v>162</v>
      </c>
      <c r="E24" s="235" t="s">
        <v>163</v>
      </c>
      <c r="F24" s="236" t="s">
        <v>13</v>
      </c>
      <c r="G24" s="143" t="s">
        <v>203</v>
      </c>
      <c r="H24" s="238" t="s">
        <v>204</v>
      </c>
      <c r="I24" s="238" t="s">
        <v>9</v>
      </c>
      <c r="J24" s="322" t="s">
        <v>10</v>
      </c>
      <c r="K24" s="240" t="s">
        <v>11</v>
      </c>
      <c r="L24" s="110" t="s">
        <v>92</v>
      </c>
    </row>
    <row r="25" spans="1:12" s="69" customFormat="1" ht="42" customHeight="1">
      <c r="A25" s="83">
        <v>20</v>
      </c>
      <c r="B25" s="116"/>
      <c r="C25" s="116"/>
      <c r="D25" s="258" t="s">
        <v>162</v>
      </c>
      <c r="E25" s="235" t="s">
        <v>163</v>
      </c>
      <c r="F25" s="236" t="s">
        <v>13</v>
      </c>
      <c r="G25" s="143" t="s">
        <v>164</v>
      </c>
      <c r="H25" s="237" t="s">
        <v>42</v>
      </c>
      <c r="I25" s="238" t="s">
        <v>9</v>
      </c>
      <c r="J25" s="322" t="s">
        <v>10</v>
      </c>
      <c r="K25" s="240" t="s">
        <v>11</v>
      </c>
      <c r="L25" s="110" t="s">
        <v>92</v>
      </c>
    </row>
    <row r="26" spans="1:12" s="69" customFormat="1" ht="42" customHeight="1">
      <c r="A26" s="83">
        <v>21</v>
      </c>
      <c r="B26" s="116"/>
      <c r="C26" s="116"/>
      <c r="D26" s="265" t="s">
        <v>234</v>
      </c>
      <c r="E26" s="260"/>
      <c r="F26" s="266">
        <v>3</v>
      </c>
      <c r="G26" s="265" t="s">
        <v>235</v>
      </c>
      <c r="H26" s="238" t="s">
        <v>236</v>
      </c>
      <c r="I26" s="238" t="s">
        <v>300</v>
      </c>
      <c r="J26" s="286" t="s">
        <v>301</v>
      </c>
      <c r="K26" s="263" t="s">
        <v>237</v>
      </c>
      <c r="L26" s="110" t="s">
        <v>92</v>
      </c>
    </row>
    <row r="27" spans="1:12" s="69" customFormat="1" ht="42" customHeight="1">
      <c r="A27" s="83">
        <v>22</v>
      </c>
      <c r="B27" s="116"/>
      <c r="C27" s="116"/>
      <c r="D27" s="276" t="s">
        <v>343</v>
      </c>
      <c r="E27" s="260" t="s">
        <v>344</v>
      </c>
      <c r="F27" s="130" t="s">
        <v>8</v>
      </c>
      <c r="G27" s="314" t="s">
        <v>345</v>
      </c>
      <c r="H27" s="238" t="s">
        <v>346</v>
      </c>
      <c r="I27" s="238" t="s">
        <v>347</v>
      </c>
      <c r="J27" s="301" t="s">
        <v>120</v>
      </c>
      <c r="K27" s="325" t="s">
        <v>269</v>
      </c>
      <c r="L27" s="110" t="s">
        <v>92</v>
      </c>
    </row>
    <row r="28" spans="1:12" s="69" customFormat="1" ht="42" customHeight="1">
      <c r="A28" s="83">
        <v>23</v>
      </c>
      <c r="B28" s="116"/>
      <c r="C28" s="116"/>
      <c r="D28" s="146" t="s">
        <v>184</v>
      </c>
      <c r="E28" s="123"/>
      <c r="F28" s="134" t="s">
        <v>8</v>
      </c>
      <c r="G28" s="143" t="s">
        <v>161</v>
      </c>
      <c r="H28" s="233" t="s">
        <v>63</v>
      </c>
      <c r="I28" s="234" t="s">
        <v>9</v>
      </c>
      <c r="J28" s="232" t="s">
        <v>57</v>
      </c>
      <c r="K28" s="324" t="s">
        <v>210</v>
      </c>
      <c r="L28" s="110" t="s">
        <v>92</v>
      </c>
    </row>
    <row r="29" spans="1:12" s="69" customFormat="1" ht="42" customHeight="1">
      <c r="A29" s="83">
        <v>24</v>
      </c>
      <c r="B29" s="116"/>
      <c r="C29" s="116"/>
      <c r="D29" s="146" t="s">
        <v>360</v>
      </c>
      <c r="E29" s="260" t="s">
        <v>361</v>
      </c>
      <c r="F29" s="134" t="s">
        <v>8</v>
      </c>
      <c r="G29" s="284" t="s">
        <v>362</v>
      </c>
      <c r="H29" s="237" t="s">
        <v>363</v>
      </c>
      <c r="I29" s="238" t="s">
        <v>116</v>
      </c>
      <c r="J29" s="301" t="s">
        <v>75</v>
      </c>
      <c r="K29" s="325" t="s">
        <v>253</v>
      </c>
      <c r="L29" s="110" t="s">
        <v>92</v>
      </c>
    </row>
    <row r="30" spans="1:12" s="69" customFormat="1" ht="42" customHeight="1">
      <c r="A30" s="83">
        <v>25</v>
      </c>
      <c r="B30" s="122"/>
      <c r="C30" s="122"/>
      <c r="D30" s="278" t="s">
        <v>440</v>
      </c>
      <c r="E30" s="138" t="s">
        <v>441</v>
      </c>
      <c r="F30" s="266" t="s">
        <v>8</v>
      </c>
      <c r="G30" s="326" t="s">
        <v>442</v>
      </c>
      <c r="H30" s="238" t="s">
        <v>443</v>
      </c>
      <c r="I30" s="330" t="s">
        <v>444</v>
      </c>
      <c r="J30" s="330" t="s">
        <v>100</v>
      </c>
      <c r="K30" s="325" t="s">
        <v>269</v>
      </c>
      <c r="L30" s="110" t="s">
        <v>92</v>
      </c>
    </row>
    <row r="31" spans="1:12" s="69" customFormat="1" ht="42" customHeight="1">
      <c r="A31" s="83">
        <v>26</v>
      </c>
      <c r="B31" s="116"/>
      <c r="C31" s="116"/>
      <c r="D31" s="144" t="s">
        <v>378</v>
      </c>
      <c r="E31" s="123" t="s">
        <v>379</v>
      </c>
      <c r="F31" s="124" t="s">
        <v>8</v>
      </c>
      <c r="G31" s="148" t="s">
        <v>380</v>
      </c>
      <c r="H31" s="238" t="s">
        <v>381</v>
      </c>
      <c r="I31" s="281" t="s">
        <v>382</v>
      </c>
      <c r="J31" s="281" t="s">
        <v>75</v>
      </c>
      <c r="K31" s="281" t="s">
        <v>314</v>
      </c>
      <c r="L31" s="110" t="s">
        <v>92</v>
      </c>
    </row>
    <row r="32" spans="1:12" s="69" customFormat="1" ht="42" customHeight="1">
      <c r="A32" s="83">
        <v>27</v>
      </c>
      <c r="B32" s="84"/>
      <c r="C32" s="84"/>
      <c r="D32" s="146" t="s">
        <v>348</v>
      </c>
      <c r="E32" s="260" t="s">
        <v>349</v>
      </c>
      <c r="F32" s="141" t="s">
        <v>72</v>
      </c>
      <c r="G32" s="327" t="s">
        <v>350</v>
      </c>
      <c r="H32" s="237" t="s">
        <v>351</v>
      </c>
      <c r="I32" s="238" t="s">
        <v>352</v>
      </c>
      <c r="J32" s="286" t="s">
        <v>353</v>
      </c>
      <c r="K32" s="325" t="s">
        <v>71</v>
      </c>
      <c r="L32" s="110" t="s">
        <v>92</v>
      </c>
    </row>
    <row r="33" spans="1:12" s="69" customFormat="1" ht="42" customHeight="1">
      <c r="A33" s="83">
        <v>28</v>
      </c>
      <c r="B33" s="116"/>
      <c r="C33" s="116"/>
      <c r="D33" s="146" t="s">
        <v>348</v>
      </c>
      <c r="E33" s="260" t="s">
        <v>349</v>
      </c>
      <c r="F33" s="141" t="s">
        <v>72</v>
      </c>
      <c r="G33" s="327" t="s">
        <v>437</v>
      </c>
      <c r="H33" s="237" t="s">
        <v>438</v>
      </c>
      <c r="I33" s="238" t="s">
        <v>439</v>
      </c>
      <c r="J33" s="286" t="s">
        <v>353</v>
      </c>
      <c r="K33" s="325" t="s">
        <v>71</v>
      </c>
      <c r="L33" s="110" t="s">
        <v>92</v>
      </c>
    </row>
    <row r="34" spans="1:12" s="129" customFormat="1" ht="42" customHeight="1">
      <c r="A34" s="83">
        <v>29</v>
      </c>
      <c r="B34" s="84"/>
      <c r="C34" s="84"/>
      <c r="D34" s="146" t="s">
        <v>160</v>
      </c>
      <c r="E34" s="123"/>
      <c r="F34" s="134">
        <v>2</v>
      </c>
      <c r="G34" s="143" t="s">
        <v>161</v>
      </c>
      <c r="H34" s="233" t="s">
        <v>63</v>
      </c>
      <c r="I34" s="234" t="s">
        <v>9</v>
      </c>
      <c r="J34" s="232" t="s">
        <v>57</v>
      </c>
      <c r="K34" s="324" t="s">
        <v>11</v>
      </c>
      <c r="L34" s="110" t="s">
        <v>92</v>
      </c>
    </row>
    <row r="35" spans="1:12" s="69" customFormat="1" ht="42" customHeight="1">
      <c r="A35" s="83">
        <v>30</v>
      </c>
      <c r="B35" s="84"/>
      <c r="C35" s="84"/>
      <c r="D35" s="146" t="s">
        <v>160</v>
      </c>
      <c r="E35" s="123"/>
      <c r="F35" s="134">
        <v>2</v>
      </c>
      <c r="G35" s="254" t="s">
        <v>192</v>
      </c>
      <c r="H35" s="126" t="s">
        <v>59</v>
      </c>
      <c r="I35" s="257" t="s">
        <v>9</v>
      </c>
      <c r="J35" s="232" t="s">
        <v>57</v>
      </c>
      <c r="K35" s="324" t="s">
        <v>11</v>
      </c>
      <c r="L35" s="110" t="s">
        <v>92</v>
      </c>
    </row>
    <row r="36" spans="1:12" s="129" customFormat="1" ht="42" customHeight="1">
      <c r="A36" s="83">
        <v>31</v>
      </c>
      <c r="B36" s="116"/>
      <c r="C36" s="116"/>
      <c r="D36" s="146" t="s">
        <v>308</v>
      </c>
      <c r="E36" s="123" t="s">
        <v>309</v>
      </c>
      <c r="F36" s="130" t="s">
        <v>8</v>
      </c>
      <c r="G36" s="143" t="s">
        <v>310</v>
      </c>
      <c r="H36" s="238" t="s">
        <v>311</v>
      </c>
      <c r="I36" s="241" t="s">
        <v>189</v>
      </c>
      <c r="J36" s="247" t="s">
        <v>190</v>
      </c>
      <c r="K36" s="325" t="s">
        <v>191</v>
      </c>
      <c r="L36" s="110" t="s">
        <v>92</v>
      </c>
    </row>
    <row r="37" spans="1:12" s="69" customFormat="1" ht="42" customHeight="1">
      <c r="A37" s="83">
        <v>32</v>
      </c>
      <c r="B37" s="84"/>
      <c r="C37" s="84"/>
      <c r="D37" s="146" t="s">
        <v>171</v>
      </c>
      <c r="E37" s="123" t="s">
        <v>172</v>
      </c>
      <c r="F37" s="134" t="s">
        <v>13</v>
      </c>
      <c r="G37" s="243" t="s">
        <v>173</v>
      </c>
      <c r="H37" s="238" t="s">
        <v>174</v>
      </c>
      <c r="I37" s="241" t="s">
        <v>175</v>
      </c>
      <c r="J37" s="241" t="s">
        <v>176</v>
      </c>
      <c r="K37" s="244" t="s">
        <v>177</v>
      </c>
      <c r="L37" s="110" t="s">
        <v>92</v>
      </c>
    </row>
    <row r="38" spans="1:12" s="69" customFormat="1" ht="42" customHeight="1">
      <c r="A38" s="83">
        <v>33</v>
      </c>
      <c r="B38" s="116"/>
      <c r="C38" s="116"/>
      <c r="D38" s="276" t="s">
        <v>286</v>
      </c>
      <c r="E38" s="260" t="s">
        <v>287</v>
      </c>
      <c r="F38" s="283" t="s">
        <v>72</v>
      </c>
      <c r="G38" s="284" t="s">
        <v>288</v>
      </c>
      <c r="H38" s="238" t="s">
        <v>289</v>
      </c>
      <c r="I38" s="238" t="s">
        <v>290</v>
      </c>
      <c r="J38" s="241" t="s">
        <v>99</v>
      </c>
      <c r="K38" s="325" t="s">
        <v>291</v>
      </c>
      <c r="L38" s="110" t="s">
        <v>92</v>
      </c>
    </row>
    <row r="39" spans="1:12" s="69" customFormat="1" ht="42" customHeight="1">
      <c r="A39" s="83">
        <v>34</v>
      </c>
      <c r="B39" s="116"/>
      <c r="C39" s="116"/>
      <c r="D39" s="146" t="s">
        <v>321</v>
      </c>
      <c r="E39" s="123" t="s">
        <v>322</v>
      </c>
      <c r="F39" s="130" t="s">
        <v>8</v>
      </c>
      <c r="G39" s="143" t="s">
        <v>323</v>
      </c>
      <c r="H39" s="237" t="s">
        <v>324</v>
      </c>
      <c r="I39" s="241" t="s">
        <v>325</v>
      </c>
      <c r="J39" s="247" t="s">
        <v>169</v>
      </c>
      <c r="K39" s="325" t="s">
        <v>170</v>
      </c>
      <c r="L39" s="110" t="s">
        <v>92</v>
      </c>
    </row>
    <row r="40" spans="1:12" s="129" customFormat="1" ht="42" customHeight="1">
      <c r="A40" s="83">
        <v>35</v>
      </c>
      <c r="B40" s="116"/>
      <c r="C40" s="116"/>
      <c r="D40" s="278" t="s">
        <v>401</v>
      </c>
      <c r="E40" s="260" t="s">
        <v>402</v>
      </c>
      <c r="F40" s="266" t="s">
        <v>8</v>
      </c>
      <c r="G40" s="265" t="s">
        <v>403</v>
      </c>
      <c r="H40" s="237" t="s">
        <v>404</v>
      </c>
      <c r="I40" s="238" t="s">
        <v>405</v>
      </c>
      <c r="J40" s="266" t="s">
        <v>233</v>
      </c>
      <c r="K40" s="325" t="s">
        <v>406</v>
      </c>
      <c r="L40" s="110" t="s">
        <v>92</v>
      </c>
    </row>
    <row r="41" spans="1:12" s="129" customFormat="1" ht="42" customHeight="1">
      <c r="A41" s="83">
        <v>36</v>
      </c>
      <c r="B41" s="84"/>
      <c r="C41" s="84"/>
      <c r="D41" s="146" t="s">
        <v>332</v>
      </c>
      <c r="E41" s="260" t="s">
        <v>148</v>
      </c>
      <c r="F41" s="134" t="s">
        <v>72</v>
      </c>
      <c r="G41" s="327" t="s">
        <v>333</v>
      </c>
      <c r="H41" s="237" t="s">
        <v>334</v>
      </c>
      <c r="I41" s="328" t="s">
        <v>335</v>
      </c>
      <c r="J41" s="281" t="s">
        <v>61</v>
      </c>
      <c r="K41" s="325" t="s">
        <v>11</v>
      </c>
      <c r="L41" s="110" t="s">
        <v>92</v>
      </c>
    </row>
    <row r="42" spans="1:12" s="129" customFormat="1" ht="42" customHeight="1">
      <c r="A42" s="83">
        <v>37</v>
      </c>
      <c r="B42" s="116"/>
      <c r="C42" s="116"/>
      <c r="D42" s="146" t="s">
        <v>332</v>
      </c>
      <c r="E42" s="260" t="s">
        <v>148</v>
      </c>
      <c r="F42" s="151" t="s">
        <v>72</v>
      </c>
      <c r="G42" s="327" t="s">
        <v>377</v>
      </c>
      <c r="H42" s="238" t="s">
        <v>82</v>
      </c>
      <c r="I42" s="328" t="s">
        <v>83</v>
      </c>
      <c r="J42" s="281" t="s">
        <v>61</v>
      </c>
      <c r="K42" s="325" t="s">
        <v>11</v>
      </c>
      <c r="L42" s="110" t="s">
        <v>92</v>
      </c>
    </row>
    <row r="43" spans="1:12" s="129" customFormat="1" ht="42" customHeight="1">
      <c r="A43" s="83">
        <v>38</v>
      </c>
      <c r="B43" s="116"/>
      <c r="C43" s="116"/>
      <c r="D43" s="146" t="s">
        <v>205</v>
      </c>
      <c r="E43" s="123" t="s">
        <v>206</v>
      </c>
      <c r="F43" s="151" t="s">
        <v>8</v>
      </c>
      <c r="G43" s="254" t="s">
        <v>207</v>
      </c>
      <c r="H43" s="126" t="s">
        <v>208</v>
      </c>
      <c r="I43" s="257" t="s">
        <v>209</v>
      </c>
      <c r="J43" s="232" t="s">
        <v>57</v>
      </c>
      <c r="K43" s="324" t="s">
        <v>11</v>
      </c>
      <c r="L43" s="110" t="s">
        <v>92</v>
      </c>
    </row>
    <row r="44" spans="1:12" s="129" customFormat="1" ht="42" customHeight="1">
      <c r="A44" s="83">
        <v>39</v>
      </c>
      <c r="B44" s="84"/>
      <c r="C44" s="84"/>
      <c r="D44" s="323" t="s">
        <v>154</v>
      </c>
      <c r="E44" s="126"/>
      <c r="F44" s="236">
        <v>2</v>
      </c>
      <c r="G44" s="143" t="s">
        <v>155</v>
      </c>
      <c r="H44" s="236" t="s">
        <v>156</v>
      </c>
      <c r="I44" s="257" t="s">
        <v>9</v>
      </c>
      <c r="J44" s="322" t="s">
        <v>157</v>
      </c>
      <c r="K44" s="324" t="s">
        <v>11</v>
      </c>
      <c r="L44" s="110" t="s">
        <v>92</v>
      </c>
    </row>
    <row r="45" spans="1:12" s="69" customFormat="1" ht="42" customHeight="1">
      <c r="A45" s="83">
        <v>40</v>
      </c>
      <c r="B45" s="84"/>
      <c r="C45" s="84"/>
      <c r="D45" s="146" t="s">
        <v>415</v>
      </c>
      <c r="E45" s="123" t="s">
        <v>416</v>
      </c>
      <c r="F45" s="130" t="s">
        <v>8</v>
      </c>
      <c r="G45" s="143" t="s">
        <v>417</v>
      </c>
      <c r="H45" s="238" t="s">
        <v>418</v>
      </c>
      <c r="I45" s="241" t="s">
        <v>419</v>
      </c>
      <c r="J45" s="241" t="s">
        <v>420</v>
      </c>
      <c r="K45" s="325" t="s">
        <v>421</v>
      </c>
      <c r="L45" s="110" t="s">
        <v>92</v>
      </c>
    </row>
    <row r="46" spans="1:12" s="69" customFormat="1" ht="42" customHeight="1">
      <c r="A46" s="83">
        <v>41</v>
      </c>
      <c r="B46" s="228"/>
      <c r="C46" s="228"/>
      <c r="D46" s="278" t="s">
        <v>279</v>
      </c>
      <c r="E46" s="123" t="s">
        <v>280</v>
      </c>
      <c r="F46" s="134" t="s">
        <v>72</v>
      </c>
      <c r="G46" s="147" t="s">
        <v>281</v>
      </c>
      <c r="H46" s="238" t="s">
        <v>282</v>
      </c>
      <c r="I46" s="136" t="s">
        <v>283</v>
      </c>
      <c r="J46" s="330" t="s">
        <v>75</v>
      </c>
      <c r="K46" s="325" t="s">
        <v>253</v>
      </c>
      <c r="L46" s="110" t="s">
        <v>92</v>
      </c>
    </row>
    <row r="47" spans="1:12" s="69" customFormat="1" ht="42" customHeight="1">
      <c r="A47" s="83">
        <v>42</v>
      </c>
      <c r="B47" s="116"/>
      <c r="C47" s="116"/>
      <c r="D47" s="271" t="s">
        <v>244</v>
      </c>
      <c r="E47" s="260" t="s">
        <v>245</v>
      </c>
      <c r="F47" s="134" t="s">
        <v>72</v>
      </c>
      <c r="G47" s="148" t="s">
        <v>246</v>
      </c>
      <c r="H47" s="238" t="s">
        <v>247</v>
      </c>
      <c r="I47" s="238" t="s">
        <v>248</v>
      </c>
      <c r="J47" s="136" t="s">
        <v>249</v>
      </c>
      <c r="K47" s="325" t="s">
        <v>250</v>
      </c>
      <c r="L47" s="110" t="s">
        <v>92</v>
      </c>
    </row>
    <row r="48" spans="1:12" s="69" customFormat="1" ht="42" customHeight="1">
      <c r="A48" s="83">
        <v>43</v>
      </c>
      <c r="B48" s="116"/>
      <c r="C48" s="116"/>
      <c r="D48" s="146" t="s">
        <v>391</v>
      </c>
      <c r="E48" s="123" t="s">
        <v>392</v>
      </c>
      <c r="F48" s="134">
        <v>1</v>
      </c>
      <c r="G48" s="271" t="s">
        <v>393</v>
      </c>
      <c r="H48" s="238" t="s">
        <v>394</v>
      </c>
      <c r="I48" s="251" t="s">
        <v>395</v>
      </c>
      <c r="J48" s="139" t="s">
        <v>100</v>
      </c>
      <c r="K48" s="131" t="s">
        <v>71</v>
      </c>
      <c r="L48" s="110" t="s">
        <v>92</v>
      </c>
    </row>
    <row r="49" spans="1:12" s="129" customFormat="1" ht="42" customHeight="1">
      <c r="A49" s="83">
        <v>44</v>
      </c>
      <c r="B49" s="84"/>
      <c r="C49" s="84"/>
      <c r="D49" s="276" t="s">
        <v>273</v>
      </c>
      <c r="E49" s="260" t="s">
        <v>274</v>
      </c>
      <c r="F49" s="130" t="s">
        <v>8</v>
      </c>
      <c r="G49" s="253" t="s">
        <v>275</v>
      </c>
      <c r="H49" s="320" t="s">
        <v>276</v>
      </c>
      <c r="I49" s="238" t="s">
        <v>277</v>
      </c>
      <c r="J49" s="282" t="s">
        <v>75</v>
      </c>
      <c r="K49" s="325" t="s">
        <v>278</v>
      </c>
      <c r="L49" s="110" t="s">
        <v>92</v>
      </c>
    </row>
    <row r="50" spans="1:12" s="129" customFormat="1" ht="42" customHeight="1">
      <c r="A50" s="83">
        <v>45</v>
      </c>
      <c r="B50" s="84"/>
      <c r="C50" s="84"/>
      <c r="D50" s="276" t="s">
        <v>284</v>
      </c>
      <c r="E50" s="123" t="s">
        <v>103</v>
      </c>
      <c r="F50" s="134" t="s">
        <v>72</v>
      </c>
      <c r="G50" s="148" t="s">
        <v>285</v>
      </c>
      <c r="H50" s="135" t="s">
        <v>76</v>
      </c>
      <c r="I50" s="136" t="s">
        <v>77</v>
      </c>
      <c r="J50" s="136" t="s">
        <v>75</v>
      </c>
      <c r="K50" s="281" t="s">
        <v>71</v>
      </c>
      <c r="L50" s="110" t="s">
        <v>92</v>
      </c>
    </row>
    <row r="51" spans="1:12" s="129" customFormat="1" ht="42" customHeight="1">
      <c r="A51" s="83">
        <v>46</v>
      </c>
      <c r="B51" s="116"/>
      <c r="C51" s="116"/>
      <c r="D51" s="146" t="s">
        <v>196</v>
      </c>
      <c r="E51" s="123" t="s">
        <v>197</v>
      </c>
      <c r="F51" s="134" t="s">
        <v>13</v>
      </c>
      <c r="G51" s="253" t="s">
        <v>198</v>
      </c>
      <c r="H51" s="237" t="s">
        <v>199</v>
      </c>
      <c r="I51" s="241" t="s">
        <v>200</v>
      </c>
      <c r="J51" s="251" t="s">
        <v>201</v>
      </c>
      <c r="K51" s="325" t="s">
        <v>202</v>
      </c>
      <c r="L51" s="110" t="s">
        <v>92</v>
      </c>
    </row>
    <row r="52" spans="1:12" s="69" customFormat="1" ht="42" customHeight="1">
      <c r="A52" s="83">
        <v>47</v>
      </c>
      <c r="B52" s="116"/>
      <c r="C52" s="116"/>
      <c r="D52" s="259" t="s">
        <v>223</v>
      </c>
      <c r="E52" s="260" t="s">
        <v>224</v>
      </c>
      <c r="F52" s="261">
        <v>1</v>
      </c>
      <c r="G52" s="147" t="s">
        <v>225</v>
      </c>
      <c r="H52" s="238" t="s">
        <v>226</v>
      </c>
      <c r="I52" s="262" t="s">
        <v>69</v>
      </c>
      <c r="J52" s="136" t="s">
        <v>70</v>
      </c>
      <c r="K52" s="263" t="s">
        <v>227</v>
      </c>
      <c r="L52" s="110" t="s">
        <v>92</v>
      </c>
    </row>
    <row r="53" spans="1:12" s="129" customFormat="1" ht="42" customHeight="1">
      <c r="A53" s="83">
        <v>48</v>
      </c>
      <c r="B53" s="84"/>
      <c r="C53" s="84"/>
      <c r="D53" s="146" t="s">
        <v>178</v>
      </c>
      <c r="E53" s="123" t="s">
        <v>179</v>
      </c>
      <c r="F53" s="130" t="s">
        <v>8</v>
      </c>
      <c r="G53" s="143" t="s">
        <v>180</v>
      </c>
      <c r="H53" s="238" t="s">
        <v>181</v>
      </c>
      <c r="I53" s="238" t="s">
        <v>182</v>
      </c>
      <c r="J53" s="247" t="s">
        <v>81</v>
      </c>
      <c r="K53" s="325" t="s">
        <v>183</v>
      </c>
      <c r="L53" s="110" t="s">
        <v>92</v>
      </c>
    </row>
    <row r="54" spans="1:12" s="69" customFormat="1" ht="42" customHeight="1">
      <c r="A54" s="83">
        <v>49</v>
      </c>
      <c r="B54" s="116"/>
      <c r="C54" s="116"/>
      <c r="D54" s="146" t="s">
        <v>445</v>
      </c>
      <c r="E54" s="123" t="s">
        <v>446</v>
      </c>
      <c r="F54" s="134" t="s">
        <v>72</v>
      </c>
      <c r="G54" s="311" t="s">
        <v>447</v>
      </c>
      <c r="H54" s="238" t="s">
        <v>448</v>
      </c>
      <c r="I54" s="312" t="s">
        <v>331</v>
      </c>
      <c r="J54" s="239" t="s">
        <v>331</v>
      </c>
      <c r="K54" s="335" t="s">
        <v>62</v>
      </c>
      <c r="L54" s="110" t="s">
        <v>92</v>
      </c>
    </row>
    <row r="55" spans="1:12" s="69" customFormat="1" ht="42" customHeight="1">
      <c r="A55" s="83">
        <v>50</v>
      </c>
      <c r="B55" s="116"/>
      <c r="C55" s="116"/>
      <c r="D55" s="146" t="s">
        <v>467</v>
      </c>
      <c r="E55" s="123" t="s">
        <v>20</v>
      </c>
      <c r="F55" s="134">
        <v>2</v>
      </c>
      <c r="G55" s="148" t="s">
        <v>468</v>
      </c>
      <c r="H55" s="238" t="s">
        <v>14</v>
      </c>
      <c r="I55" s="136" t="s">
        <v>15</v>
      </c>
      <c r="J55" s="136" t="s">
        <v>15</v>
      </c>
      <c r="K55" s="281" t="s">
        <v>58</v>
      </c>
      <c r="L55" s="110" t="s">
        <v>92</v>
      </c>
    </row>
    <row r="56" spans="1:12" s="69" customFormat="1" ht="42" customHeight="1">
      <c r="A56" s="83">
        <v>51</v>
      </c>
      <c r="B56" s="116"/>
      <c r="C56" s="116"/>
      <c r="D56" s="146" t="s">
        <v>373</v>
      </c>
      <c r="E56" s="260" t="s">
        <v>374</v>
      </c>
      <c r="F56" s="141">
        <v>2</v>
      </c>
      <c r="G56" s="226" t="s">
        <v>375</v>
      </c>
      <c r="H56" s="238" t="s">
        <v>73</v>
      </c>
      <c r="I56" s="251" t="s">
        <v>74</v>
      </c>
      <c r="J56" s="251" t="s">
        <v>10</v>
      </c>
      <c r="K56" s="325" t="s">
        <v>58</v>
      </c>
      <c r="L56" s="110" t="s">
        <v>92</v>
      </c>
    </row>
    <row r="57" spans="1:12" s="69" customFormat="1" ht="42" customHeight="1">
      <c r="A57" s="83">
        <v>52</v>
      </c>
      <c r="B57" s="116"/>
      <c r="C57" s="116"/>
      <c r="D57" s="146" t="s">
        <v>434</v>
      </c>
      <c r="E57" s="260" t="s">
        <v>435</v>
      </c>
      <c r="F57" s="134">
        <v>1</v>
      </c>
      <c r="G57" s="148" t="s">
        <v>436</v>
      </c>
      <c r="H57" s="137" t="s">
        <v>80</v>
      </c>
      <c r="I57" s="136" t="s">
        <v>123</v>
      </c>
      <c r="J57" s="136" t="s">
        <v>81</v>
      </c>
      <c r="K57" s="281" t="s">
        <v>58</v>
      </c>
      <c r="L57" s="110" t="s">
        <v>92</v>
      </c>
    </row>
    <row r="58" spans="1:12" s="69" customFormat="1" ht="42" customHeight="1">
      <c r="A58" s="83">
        <v>53</v>
      </c>
      <c r="B58" s="116"/>
      <c r="C58" s="116"/>
      <c r="D58" s="146" t="s">
        <v>336</v>
      </c>
      <c r="E58" s="123" t="s">
        <v>337</v>
      </c>
      <c r="F58" s="130" t="s">
        <v>8</v>
      </c>
      <c r="G58" s="143" t="s">
        <v>338</v>
      </c>
      <c r="H58" s="245" t="s">
        <v>339</v>
      </c>
      <c r="I58" s="246" t="s">
        <v>340</v>
      </c>
      <c r="J58" s="247" t="s">
        <v>341</v>
      </c>
      <c r="K58" s="325" t="s">
        <v>342</v>
      </c>
      <c r="L58" s="110" t="s">
        <v>92</v>
      </c>
    </row>
    <row r="59" spans="1:12" s="69" customFormat="1" ht="42" customHeight="1">
      <c r="A59" s="83">
        <v>54</v>
      </c>
      <c r="B59" s="84"/>
      <c r="C59" s="84"/>
      <c r="D59" s="248" t="s">
        <v>193</v>
      </c>
      <c r="E59" s="126" t="s">
        <v>91</v>
      </c>
      <c r="F59" s="236" t="s">
        <v>13</v>
      </c>
      <c r="G59" s="143" t="s">
        <v>194</v>
      </c>
      <c r="H59" s="249" t="s">
        <v>60</v>
      </c>
      <c r="I59" s="250" t="s">
        <v>195</v>
      </c>
      <c r="J59" s="251" t="s">
        <v>61</v>
      </c>
      <c r="K59" s="252" t="s">
        <v>11</v>
      </c>
      <c r="L59" s="110" t="s">
        <v>92</v>
      </c>
    </row>
    <row r="60" spans="1:12" s="69" customFormat="1" ht="42" customHeight="1">
      <c r="A60" s="83">
        <v>55</v>
      </c>
      <c r="B60" s="84"/>
      <c r="C60" s="84"/>
      <c r="D60" s="146" t="s">
        <v>397</v>
      </c>
      <c r="E60" s="260"/>
      <c r="F60" s="134" t="s">
        <v>8</v>
      </c>
      <c r="G60" s="148" t="s">
        <v>398</v>
      </c>
      <c r="H60" s="238" t="s">
        <v>399</v>
      </c>
      <c r="I60" s="136" t="s">
        <v>400</v>
      </c>
      <c r="J60" s="136" t="s">
        <v>75</v>
      </c>
      <c r="K60" s="325" t="s">
        <v>146</v>
      </c>
      <c r="L60" s="110" t="s">
        <v>92</v>
      </c>
    </row>
    <row r="61" spans="1:12" s="69" customFormat="1" ht="42" customHeight="1">
      <c r="A61" s="83">
        <v>56</v>
      </c>
      <c r="B61" s="116"/>
      <c r="C61" s="116"/>
      <c r="D61" s="227" t="s">
        <v>397</v>
      </c>
      <c r="E61" s="334"/>
      <c r="F61" s="134" t="s">
        <v>8</v>
      </c>
      <c r="G61" s="148" t="s">
        <v>469</v>
      </c>
      <c r="H61" s="238" t="s">
        <v>470</v>
      </c>
      <c r="I61" s="336" t="s">
        <v>74</v>
      </c>
      <c r="J61" s="136" t="s">
        <v>75</v>
      </c>
      <c r="K61" s="325" t="s">
        <v>146</v>
      </c>
      <c r="L61" s="110" t="s">
        <v>92</v>
      </c>
    </row>
    <row r="62" spans="1:12" s="69" customFormat="1" ht="42" customHeight="1">
      <c r="A62" s="83">
        <v>57</v>
      </c>
      <c r="B62" s="337"/>
      <c r="C62" s="84"/>
      <c r="D62" s="338" t="s">
        <v>408</v>
      </c>
      <c r="E62" s="334"/>
      <c r="F62" s="305" t="s">
        <v>8</v>
      </c>
      <c r="G62" s="306" t="s">
        <v>409</v>
      </c>
      <c r="H62" s="238" t="s">
        <v>410</v>
      </c>
      <c r="I62" s="241" t="s">
        <v>411</v>
      </c>
      <c r="J62" s="241" t="s">
        <v>412</v>
      </c>
      <c r="K62" s="333" t="s">
        <v>413</v>
      </c>
      <c r="L62" s="110" t="s">
        <v>92</v>
      </c>
    </row>
    <row r="63" spans="1:12" s="69" customFormat="1" ht="42" customHeight="1">
      <c r="A63" s="83">
        <v>58</v>
      </c>
      <c r="B63" s="116"/>
      <c r="C63" s="116"/>
      <c r="D63" s="339" t="s">
        <v>426</v>
      </c>
      <c r="E63" s="340" t="s">
        <v>427</v>
      </c>
      <c r="F63" s="299" t="s">
        <v>13</v>
      </c>
      <c r="G63" s="253" t="s">
        <v>466</v>
      </c>
      <c r="H63" s="237" t="s">
        <v>428</v>
      </c>
      <c r="I63" s="310" t="s">
        <v>429</v>
      </c>
      <c r="J63" s="239" t="s">
        <v>430</v>
      </c>
      <c r="K63" s="264" t="s">
        <v>390</v>
      </c>
      <c r="L63" s="110" t="s">
        <v>92</v>
      </c>
    </row>
    <row r="64" spans="1:12" s="69" customFormat="1" ht="42" customHeight="1">
      <c r="A64" s="83">
        <v>59</v>
      </c>
      <c r="B64" s="116"/>
      <c r="C64" s="116"/>
      <c r="D64" s="227" t="s">
        <v>228</v>
      </c>
      <c r="E64" s="140" t="s">
        <v>229</v>
      </c>
      <c r="F64" s="299" t="s">
        <v>72</v>
      </c>
      <c r="G64" s="145" t="s">
        <v>230</v>
      </c>
      <c r="H64" s="238" t="s">
        <v>231</v>
      </c>
      <c r="I64" s="224" t="s">
        <v>232</v>
      </c>
      <c r="J64" s="224" t="s">
        <v>233</v>
      </c>
      <c r="K64" s="264" t="s">
        <v>62</v>
      </c>
      <c r="L64" s="110" t="s">
        <v>92</v>
      </c>
    </row>
    <row r="65" spans="1:12" s="69" customFormat="1" ht="42" customHeight="1">
      <c r="A65" s="83">
        <v>60</v>
      </c>
      <c r="B65" s="84"/>
      <c r="C65" s="84"/>
      <c r="D65" s="285" t="s">
        <v>292</v>
      </c>
      <c r="E65" s="260" t="s">
        <v>293</v>
      </c>
      <c r="F65" s="283" t="s">
        <v>294</v>
      </c>
      <c r="G65" s="285" t="s">
        <v>295</v>
      </c>
      <c r="H65" s="238" t="s">
        <v>296</v>
      </c>
      <c r="I65" s="330" t="s">
        <v>297</v>
      </c>
      <c r="J65" s="281" t="s">
        <v>75</v>
      </c>
      <c r="K65" s="325" t="s">
        <v>78</v>
      </c>
      <c r="L65" s="110" t="s">
        <v>92</v>
      </c>
    </row>
    <row r="66" spans="1:12" s="129" customFormat="1" ht="42" customHeight="1">
      <c r="A66" s="83">
        <v>61</v>
      </c>
      <c r="B66" s="122"/>
      <c r="C66" s="122"/>
      <c r="D66" s="227" t="s">
        <v>315</v>
      </c>
      <c r="E66" s="140" t="s">
        <v>316</v>
      </c>
      <c r="F66" s="130" t="s">
        <v>8</v>
      </c>
      <c r="G66" s="148" t="s">
        <v>317</v>
      </c>
      <c r="H66" s="238" t="s">
        <v>318</v>
      </c>
      <c r="I66" s="302" t="s">
        <v>319</v>
      </c>
      <c r="J66" s="281" t="s">
        <v>319</v>
      </c>
      <c r="K66" s="247" t="s">
        <v>320</v>
      </c>
      <c r="L66" s="110" t="s">
        <v>92</v>
      </c>
    </row>
    <row r="67" spans="1:12" s="129" customFormat="1" ht="42" customHeight="1">
      <c r="A67" s="83">
        <v>62</v>
      </c>
      <c r="B67" s="84"/>
      <c r="C67" s="84"/>
      <c r="D67" s="276" t="s">
        <v>364</v>
      </c>
      <c r="E67" s="260" t="s">
        <v>365</v>
      </c>
      <c r="F67" s="130" t="s">
        <v>294</v>
      </c>
      <c r="G67" s="253" t="s">
        <v>366</v>
      </c>
      <c r="H67" s="237" t="s">
        <v>367</v>
      </c>
      <c r="I67" s="331" t="s">
        <v>331</v>
      </c>
      <c r="J67" s="301" t="s">
        <v>331</v>
      </c>
      <c r="K67" s="325" t="s">
        <v>368</v>
      </c>
      <c r="L67" s="110" t="s">
        <v>92</v>
      </c>
    </row>
    <row r="68" spans="1:12" s="69" customFormat="1" ht="42" customHeight="1">
      <c r="A68" s="83">
        <v>63</v>
      </c>
      <c r="B68" s="116"/>
      <c r="C68" s="116"/>
      <c r="D68" s="272" t="s">
        <v>251</v>
      </c>
      <c r="E68" s="273" t="s">
        <v>104</v>
      </c>
      <c r="F68" s="134" t="s">
        <v>72</v>
      </c>
      <c r="G68" s="274" t="s">
        <v>252</v>
      </c>
      <c r="H68" s="238" t="s">
        <v>105</v>
      </c>
      <c r="I68" s="266" t="s">
        <v>107</v>
      </c>
      <c r="J68" s="266" t="s">
        <v>106</v>
      </c>
      <c r="K68" s="275" t="s">
        <v>253</v>
      </c>
      <c r="L68" s="110" t="s">
        <v>92</v>
      </c>
    </row>
    <row r="69" spans="1:12" s="129" customFormat="1" ht="42" customHeight="1">
      <c r="A69" s="83">
        <v>64</v>
      </c>
      <c r="B69" s="116"/>
      <c r="C69" s="116"/>
      <c r="D69" s="227" t="s">
        <v>238</v>
      </c>
      <c r="E69" s="140" t="s">
        <v>239</v>
      </c>
      <c r="F69" s="229">
        <v>3</v>
      </c>
      <c r="G69" s="143" t="s">
        <v>240</v>
      </c>
      <c r="H69" s="245" t="s">
        <v>241</v>
      </c>
      <c r="I69" s="246" t="s">
        <v>242</v>
      </c>
      <c r="J69" s="247" t="s">
        <v>243</v>
      </c>
      <c r="K69" s="325" t="s">
        <v>298</v>
      </c>
      <c r="L69" s="110" t="s">
        <v>92</v>
      </c>
    </row>
    <row r="70" ht="21.75" customHeight="1"/>
    <row r="71" spans="4:10" ht="12.75">
      <c r="D71" s="9" t="s">
        <v>16</v>
      </c>
      <c r="E71" s="73"/>
      <c r="F71" s="9"/>
      <c r="G71" s="9"/>
      <c r="H71" s="9"/>
      <c r="I71" s="9"/>
      <c r="J71" s="9" t="s">
        <v>124</v>
      </c>
    </row>
    <row r="72" spans="4:10" ht="22.5" customHeight="1">
      <c r="D72" s="9"/>
      <c r="E72" s="73"/>
      <c r="F72" s="9"/>
      <c r="G72" s="9"/>
      <c r="H72" s="9"/>
      <c r="I72" s="9"/>
      <c r="J72" s="9"/>
    </row>
    <row r="73" spans="4:10" ht="12.75">
      <c r="D73" s="9" t="s">
        <v>17</v>
      </c>
      <c r="E73" s="73"/>
      <c r="F73" s="74"/>
      <c r="G73" s="74"/>
      <c r="H73" s="74"/>
      <c r="I73" s="74"/>
      <c r="J73" s="9" t="s">
        <v>53</v>
      </c>
    </row>
    <row r="74" spans="4:10" ht="23.25" customHeight="1">
      <c r="D74" s="75"/>
      <c r="E74" s="76"/>
      <c r="F74" s="75"/>
      <c r="G74" s="75"/>
      <c r="H74" s="75"/>
      <c r="I74" s="77"/>
      <c r="J74" s="77"/>
    </row>
    <row r="75" spans="4:10" ht="12.75">
      <c r="D75" s="9" t="s">
        <v>93</v>
      </c>
      <c r="E75" s="73"/>
      <c r="F75" s="74"/>
      <c r="G75" s="74"/>
      <c r="H75" s="74"/>
      <c r="I75" s="74"/>
      <c r="J75" s="9" t="s">
        <v>94</v>
      </c>
    </row>
  </sheetData>
  <sheetProtection/>
  <protectedRanges>
    <protectedRange sqref="J65:J66" name="Диапазон1_3_1_1_1_1_1_4_6_1_1"/>
    <protectedRange sqref="J67" name="Диапазон1_3_1_1_1_1_1_4_6_2_2"/>
    <protectedRange sqref="K68" name="Диапазон1_3_1_1_3_11_1_1_3_1_1_2_2_2"/>
    <protectedRange sqref="J32" name="Диапазон1_3_1_1_1_1_1_4_6_2_1_1"/>
  </protectedRanges>
  <autoFilter ref="A5:L69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60" workbookViewId="0" topLeftCell="A2">
      <selection activeCell="A5" sqref="A5:IV5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00390625" style="10" customWidth="1"/>
    <col min="5" max="5" width="8.28125" style="10" customWidth="1"/>
    <col min="6" max="6" width="4.7109375" style="10" customWidth="1"/>
    <col min="7" max="7" width="27.8515625" style="10" customWidth="1"/>
    <col min="8" max="8" width="8.7109375" style="10" customWidth="1"/>
    <col min="9" max="9" width="16.00390625" style="10" customWidth="1"/>
    <col min="10" max="10" width="12.7109375" style="10" hidden="1" customWidth="1"/>
    <col min="11" max="11" width="22.14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7.140625" style="10" customWidth="1"/>
    <col min="27" max="16384" width="9.140625" style="10" customWidth="1"/>
  </cols>
  <sheetData>
    <row r="1" spans="1:26" ht="64.5" customHeight="1">
      <c r="A1" s="347" t="s">
        <v>211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85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422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 aca="true" t="shared" si="0" ref="A10:A20">RANK(Y10,Y$10:Y$20,0)</f>
        <v>1</v>
      </c>
      <c r="B10" s="26"/>
      <c r="C10" s="92"/>
      <c r="D10" s="146" t="s">
        <v>158</v>
      </c>
      <c r="E10" s="123" t="s">
        <v>90</v>
      </c>
      <c r="F10" s="134">
        <v>2</v>
      </c>
      <c r="G10" s="254" t="s">
        <v>159</v>
      </c>
      <c r="H10" s="126" t="s">
        <v>56</v>
      </c>
      <c r="I10" s="257" t="s">
        <v>9</v>
      </c>
      <c r="J10" s="232" t="s">
        <v>57</v>
      </c>
      <c r="K10" s="255" t="s">
        <v>11</v>
      </c>
      <c r="L10" s="96">
        <v>179.5</v>
      </c>
      <c r="M10" s="97">
        <f aca="true" t="shared" si="1" ref="M10:M20">L10/2.6-IF($U10=1,0.5,IF($U20=2,1.5,0))</f>
        <v>69.03846153846153</v>
      </c>
      <c r="N10" s="95">
        <f aca="true" t="shared" si="2" ref="N10:N20">RANK(M10,M$10:M$20,0)</f>
        <v>1</v>
      </c>
      <c r="O10" s="96">
        <v>170.5</v>
      </c>
      <c r="P10" s="97">
        <f aca="true" t="shared" si="3" ref="P10:P20">O10/2.6-IF($U10=1,0.5,IF($U20=2,1.5,0))</f>
        <v>65.57692307692308</v>
      </c>
      <c r="Q10" s="95">
        <f aca="true" t="shared" si="4" ref="Q10:Q20">RANK(P10,P$10:P$20,0)</f>
        <v>6</v>
      </c>
      <c r="R10" s="96">
        <v>175</v>
      </c>
      <c r="S10" s="97">
        <f aca="true" t="shared" si="5" ref="S10:S20">R10/2.6-IF($U10=1,0.5,IF($U20=2,1.5,0))</f>
        <v>67.3076923076923</v>
      </c>
      <c r="T10" s="95">
        <f aca="true" t="shared" si="6" ref="T10:T20">RANK(S10,S$10:S$20,0)</f>
        <v>2</v>
      </c>
      <c r="U10" s="98"/>
      <c r="V10" s="98"/>
      <c r="W10" s="96">
        <f aca="true" t="shared" si="7" ref="W10:W20">L10+O10+R10</f>
        <v>525</v>
      </c>
      <c r="X10" s="99"/>
      <c r="Y10" s="97">
        <f aca="true" t="shared" si="8" ref="Y10:Y20">ROUND(SUM(M10,P10,S10)/3,3)</f>
        <v>67.308</v>
      </c>
      <c r="Z10" s="27" t="s">
        <v>13</v>
      </c>
    </row>
    <row r="11" spans="1:26" s="28" customFormat="1" ht="42" customHeight="1">
      <c r="A11" s="94">
        <f t="shared" si="0"/>
        <v>2</v>
      </c>
      <c r="B11" s="26"/>
      <c r="C11" s="92"/>
      <c r="D11" s="248" t="s">
        <v>193</v>
      </c>
      <c r="E11" s="126" t="s">
        <v>91</v>
      </c>
      <c r="F11" s="236" t="s">
        <v>13</v>
      </c>
      <c r="G11" s="143" t="s">
        <v>194</v>
      </c>
      <c r="H11" s="249" t="s">
        <v>60</v>
      </c>
      <c r="I11" s="250" t="s">
        <v>195</v>
      </c>
      <c r="J11" s="251" t="s">
        <v>61</v>
      </c>
      <c r="K11" s="252" t="s">
        <v>11</v>
      </c>
      <c r="L11" s="96">
        <v>177</v>
      </c>
      <c r="M11" s="97">
        <f t="shared" si="1"/>
        <v>68.07692307692308</v>
      </c>
      <c r="N11" s="95">
        <f t="shared" si="2"/>
        <v>2</v>
      </c>
      <c r="O11" s="96">
        <v>175.5</v>
      </c>
      <c r="P11" s="97">
        <f t="shared" si="3"/>
        <v>67.5</v>
      </c>
      <c r="Q11" s="95">
        <f t="shared" si="4"/>
        <v>2</v>
      </c>
      <c r="R11" s="96">
        <v>171.5</v>
      </c>
      <c r="S11" s="97">
        <f t="shared" si="5"/>
        <v>65.96153846153845</v>
      </c>
      <c r="T11" s="95">
        <f t="shared" si="6"/>
        <v>5</v>
      </c>
      <c r="U11" s="98"/>
      <c r="V11" s="98"/>
      <c r="W11" s="96">
        <f t="shared" si="7"/>
        <v>524</v>
      </c>
      <c r="X11" s="99"/>
      <c r="Y11" s="97">
        <f t="shared" si="8"/>
        <v>67.179</v>
      </c>
      <c r="Z11" s="27" t="s">
        <v>13</v>
      </c>
    </row>
    <row r="12" spans="1:26" s="28" customFormat="1" ht="42" customHeight="1">
      <c r="A12" s="94">
        <f t="shared" si="0"/>
        <v>3</v>
      </c>
      <c r="B12" s="26"/>
      <c r="C12" s="92"/>
      <c r="D12" s="256" t="s">
        <v>154</v>
      </c>
      <c r="E12" s="126"/>
      <c r="F12" s="236">
        <v>2</v>
      </c>
      <c r="G12" s="143" t="s">
        <v>155</v>
      </c>
      <c r="H12" s="236" t="s">
        <v>156</v>
      </c>
      <c r="I12" s="257" t="s">
        <v>9</v>
      </c>
      <c r="J12" s="239" t="s">
        <v>157</v>
      </c>
      <c r="K12" s="255" t="s">
        <v>11</v>
      </c>
      <c r="L12" s="96">
        <v>174</v>
      </c>
      <c r="M12" s="97">
        <f t="shared" si="1"/>
        <v>66.92307692307692</v>
      </c>
      <c r="N12" s="95">
        <f t="shared" si="2"/>
        <v>3</v>
      </c>
      <c r="O12" s="96">
        <v>171</v>
      </c>
      <c r="P12" s="97">
        <f t="shared" si="3"/>
        <v>65.76923076923077</v>
      </c>
      <c r="Q12" s="95">
        <f t="shared" si="4"/>
        <v>5</v>
      </c>
      <c r="R12" s="96">
        <v>177.5</v>
      </c>
      <c r="S12" s="97">
        <f t="shared" si="5"/>
        <v>68.26923076923077</v>
      </c>
      <c r="T12" s="95">
        <f t="shared" si="6"/>
        <v>1</v>
      </c>
      <c r="U12" s="98"/>
      <c r="V12" s="98"/>
      <c r="W12" s="96">
        <f t="shared" si="7"/>
        <v>522.5</v>
      </c>
      <c r="X12" s="99"/>
      <c r="Y12" s="97">
        <f t="shared" si="8"/>
        <v>66.987</v>
      </c>
      <c r="Z12" s="27" t="s">
        <v>13</v>
      </c>
    </row>
    <row r="13" spans="1:26" s="28" customFormat="1" ht="42" customHeight="1">
      <c r="A13" s="94">
        <f t="shared" si="0"/>
        <v>4</v>
      </c>
      <c r="B13" s="26"/>
      <c r="C13" s="92"/>
      <c r="D13" s="146" t="s">
        <v>171</v>
      </c>
      <c r="E13" s="123" t="s">
        <v>172</v>
      </c>
      <c r="F13" s="134" t="s">
        <v>13</v>
      </c>
      <c r="G13" s="243" t="s">
        <v>173</v>
      </c>
      <c r="H13" s="238" t="s">
        <v>174</v>
      </c>
      <c r="I13" s="241" t="s">
        <v>175</v>
      </c>
      <c r="J13" s="241" t="s">
        <v>176</v>
      </c>
      <c r="K13" s="244" t="s">
        <v>177</v>
      </c>
      <c r="L13" s="96">
        <v>173</v>
      </c>
      <c r="M13" s="97">
        <f t="shared" si="1"/>
        <v>66.53846153846153</v>
      </c>
      <c r="N13" s="95">
        <f t="shared" si="2"/>
        <v>4</v>
      </c>
      <c r="O13" s="96">
        <v>174</v>
      </c>
      <c r="P13" s="97">
        <f t="shared" si="3"/>
        <v>66.92307692307692</v>
      </c>
      <c r="Q13" s="95">
        <f t="shared" si="4"/>
        <v>3</v>
      </c>
      <c r="R13" s="96">
        <v>173.5</v>
      </c>
      <c r="S13" s="97">
        <f t="shared" si="5"/>
        <v>66.73076923076923</v>
      </c>
      <c r="T13" s="95">
        <f t="shared" si="6"/>
        <v>4</v>
      </c>
      <c r="U13" s="98"/>
      <c r="V13" s="98"/>
      <c r="W13" s="96">
        <f t="shared" si="7"/>
        <v>520.5</v>
      </c>
      <c r="X13" s="99"/>
      <c r="Y13" s="97">
        <f t="shared" si="8"/>
        <v>66.731</v>
      </c>
      <c r="Z13" s="27" t="s">
        <v>13</v>
      </c>
    </row>
    <row r="14" spans="1:26" s="28" customFormat="1" ht="42" customHeight="1">
      <c r="A14" s="94">
        <f t="shared" si="0"/>
        <v>5</v>
      </c>
      <c r="B14" s="26"/>
      <c r="C14" s="92"/>
      <c r="D14" s="258" t="s">
        <v>162</v>
      </c>
      <c r="E14" s="235" t="s">
        <v>163</v>
      </c>
      <c r="F14" s="236" t="s">
        <v>13</v>
      </c>
      <c r="G14" s="143" t="s">
        <v>203</v>
      </c>
      <c r="H14" s="238" t="s">
        <v>204</v>
      </c>
      <c r="I14" s="238" t="s">
        <v>9</v>
      </c>
      <c r="J14" s="239" t="s">
        <v>10</v>
      </c>
      <c r="K14" s="240" t="s">
        <v>11</v>
      </c>
      <c r="L14" s="96">
        <v>170</v>
      </c>
      <c r="M14" s="97">
        <f t="shared" si="1"/>
        <v>65.38461538461539</v>
      </c>
      <c r="N14" s="95">
        <f t="shared" si="2"/>
        <v>9</v>
      </c>
      <c r="O14" s="96">
        <v>177.5</v>
      </c>
      <c r="P14" s="97">
        <f t="shared" si="3"/>
        <v>68.26923076923077</v>
      </c>
      <c r="Q14" s="95">
        <f t="shared" si="4"/>
        <v>1</v>
      </c>
      <c r="R14" s="96">
        <v>170.5</v>
      </c>
      <c r="S14" s="97">
        <f t="shared" si="5"/>
        <v>65.57692307692308</v>
      </c>
      <c r="T14" s="95">
        <f t="shared" si="6"/>
        <v>7</v>
      </c>
      <c r="U14" s="98"/>
      <c r="V14" s="98"/>
      <c r="W14" s="96">
        <f t="shared" si="7"/>
        <v>518</v>
      </c>
      <c r="X14" s="99"/>
      <c r="Y14" s="97">
        <f t="shared" si="8"/>
        <v>66.41</v>
      </c>
      <c r="Z14" s="27" t="s">
        <v>13</v>
      </c>
    </row>
    <row r="15" spans="1:26" s="28" customFormat="1" ht="42" customHeight="1">
      <c r="A15" s="94">
        <f t="shared" si="0"/>
        <v>6</v>
      </c>
      <c r="B15" s="26"/>
      <c r="C15" s="92"/>
      <c r="D15" s="146" t="s">
        <v>160</v>
      </c>
      <c r="E15" s="123"/>
      <c r="F15" s="134">
        <v>2</v>
      </c>
      <c r="G15" s="254" t="s">
        <v>192</v>
      </c>
      <c r="H15" s="126" t="s">
        <v>59</v>
      </c>
      <c r="I15" s="257" t="s">
        <v>9</v>
      </c>
      <c r="J15" s="232" t="s">
        <v>57</v>
      </c>
      <c r="K15" s="255" t="s">
        <v>11</v>
      </c>
      <c r="L15" s="96">
        <v>173</v>
      </c>
      <c r="M15" s="97">
        <f t="shared" si="1"/>
        <v>66.53846153846153</v>
      </c>
      <c r="N15" s="95">
        <f t="shared" si="2"/>
        <v>4</v>
      </c>
      <c r="O15" s="96">
        <v>169.5</v>
      </c>
      <c r="P15" s="97">
        <f t="shared" si="3"/>
        <v>65.1923076923077</v>
      </c>
      <c r="Q15" s="95">
        <f t="shared" si="4"/>
        <v>8</v>
      </c>
      <c r="R15" s="96">
        <v>174</v>
      </c>
      <c r="S15" s="97">
        <f t="shared" si="5"/>
        <v>66.92307692307692</v>
      </c>
      <c r="T15" s="95">
        <f t="shared" si="6"/>
        <v>3</v>
      </c>
      <c r="U15" s="98"/>
      <c r="V15" s="98"/>
      <c r="W15" s="96">
        <f t="shared" si="7"/>
        <v>516.5</v>
      </c>
      <c r="X15" s="99"/>
      <c r="Y15" s="97">
        <f t="shared" si="8"/>
        <v>66.218</v>
      </c>
      <c r="Z15" s="27" t="s">
        <v>13</v>
      </c>
    </row>
    <row r="16" spans="1:26" s="28" customFormat="1" ht="42" customHeight="1">
      <c r="A16" s="94">
        <f t="shared" si="0"/>
        <v>7</v>
      </c>
      <c r="B16" s="26"/>
      <c r="C16" s="92"/>
      <c r="D16" s="146" t="s">
        <v>178</v>
      </c>
      <c r="E16" s="123" t="s">
        <v>179</v>
      </c>
      <c r="F16" s="130" t="s">
        <v>8</v>
      </c>
      <c r="G16" s="143" t="s">
        <v>180</v>
      </c>
      <c r="H16" s="238" t="s">
        <v>181</v>
      </c>
      <c r="I16" s="238" t="s">
        <v>182</v>
      </c>
      <c r="J16" s="247" t="s">
        <v>81</v>
      </c>
      <c r="K16" s="242" t="s">
        <v>183</v>
      </c>
      <c r="L16" s="96">
        <v>171</v>
      </c>
      <c r="M16" s="97">
        <f t="shared" si="1"/>
        <v>65.76923076923077</v>
      </c>
      <c r="N16" s="95">
        <f t="shared" si="2"/>
        <v>8</v>
      </c>
      <c r="O16" s="96">
        <v>173.5</v>
      </c>
      <c r="P16" s="97">
        <f t="shared" si="3"/>
        <v>66.73076923076923</v>
      </c>
      <c r="Q16" s="95">
        <f t="shared" si="4"/>
        <v>4</v>
      </c>
      <c r="R16" s="96">
        <v>167.5</v>
      </c>
      <c r="S16" s="97">
        <f t="shared" si="5"/>
        <v>64.42307692307692</v>
      </c>
      <c r="T16" s="95">
        <f t="shared" si="6"/>
        <v>8</v>
      </c>
      <c r="U16" s="98"/>
      <c r="V16" s="98"/>
      <c r="W16" s="96">
        <f t="shared" si="7"/>
        <v>512</v>
      </c>
      <c r="X16" s="99"/>
      <c r="Y16" s="97">
        <f t="shared" si="8"/>
        <v>65.641</v>
      </c>
      <c r="Z16" s="27" t="s">
        <v>13</v>
      </c>
    </row>
    <row r="17" spans="1:26" s="28" customFormat="1" ht="42" customHeight="1">
      <c r="A17" s="94">
        <f t="shared" si="0"/>
        <v>8</v>
      </c>
      <c r="B17" s="26"/>
      <c r="C17" s="92"/>
      <c r="D17" s="258" t="s">
        <v>162</v>
      </c>
      <c r="E17" s="235" t="s">
        <v>163</v>
      </c>
      <c r="F17" s="236" t="s">
        <v>13</v>
      </c>
      <c r="G17" s="143" t="s">
        <v>164</v>
      </c>
      <c r="H17" s="237" t="s">
        <v>42</v>
      </c>
      <c r="I17" s="238" t="s">
        <v>9</v>
      </c>
      <c r="J17" s="239" t="s">
        <v>10</v>
      </c>
      <c r="K17" s="240" t="s">
        <v>11</v>
      </c>
      <c r="L17" s="96">
        <v>172.5</v>
      </c>
      <c r="M17" s="97">
        <f t="shared" si="1"/>
        <v>66.34615384615384</v>
      </c>
      <c r="N17" s="95">
        <f t="shared" si="2"/>
        <v>7</v>
      </c>
      <c r="O17" s="96">
        <v>170.5</v>
      </c>
      <c r="P17" s="97">
        <f t="shared" si="3"/>
        <v>65.57692307692308</v>
      </c>
      <c r="Q17" s="95">
        <f t="shared" si="4"/>
        <v>6</v>
      </c>
      <c r="R17" s="96">
        <v>166.5</v>
      </c>
      <c r="S17" s="97">
        <f t="shared" si="5"/>
        <v>64.03846153846153</v>
      </c>
      <c r="T17" s="95">
        <f t="shared" si="6"/>
        <v>9</v>
      </c>
      <c r="U17" s="98"/>
      <c r="V17" s="98"/>
      <c r="W17" s="96">
        <f t="shared" si="7"/>
        <v>509.5</v>
      </c>
      <c r="X17" s="99"/>
      <c r="Y17" s="97">
        <f t="shared" si="8"/>
        <v>65.321</v>
      </c>
      <c r="Z17" s="27" t="s">
        <v>13</v>
      </c>
    </row>
    <row r="18" spans="1:26" s="28" customFormat="1" ht="42" customHeight="1">
      <c r="A18" s="94">
        <f t="shared" si="0"/>
        <v>9</v>
      </c>
      <c r="B18" s="26"/>
      <c r="C18" s="92"/>
      <c r="D18" s="146" t="s">
        <v>158</v>
      </c>
      <c r="E18" s="123" t="s">
        <v>90</v>
      </c>
      <c r="F18" s="134">
        <v>2</v>
      </c>
      <c r="G18" s="143" t="s">
        <v>192</v>
      </c>
      <c r="H18" s="126" t="s">
        <v>59</v>
      </c>
      <c r="I18" s="257" t="s">
        <v>9</v>
      </c>
      <c r="J18" s="232" t="s">
        <v>57</v>
      </c>
      <c r="K18" s="255" t="s">
        <v>11</v>
      </c>
      <c r="L18" s="96">
        <v>168.5</v>
      </c>
      <c r="M18" s="97">
        <f t="shared" si="1"/>
        <v>64.8076923076923</v>
      </c>
      <c r="N18" s="95">
        <f t="shared" si="2"/>
        <v>10</v>
      </c>
      <c r="O18" s="96">
        <v>168</v>
      </c>
      <c r="P18" s="97">
        <f t="shared" si="3"/>
        <v>64.61538461538461</v>
      </c>
      <c r="Q18" s="95">
        <f t="shared" si="4"/>
        <v>9</v>
      </c>
      <c r="R18" s="96">
        <v>171</v>
      </c>
      <c r="S18" s="97">
        <f t="shared" si="5"/>
        <v>65.76923076923077</v>
      </c>
      <c r="T18" s="95">
        <f t="shared" si="6"/>
        <v>6</v>
      </c>
      <c r="U18" s="98"/>
      <c r="V18" s="98"/>
      <c r="W18" s="96">
        <f t="shared" si="7"/>
        <v>507.5</v>
      </c>
      <c r="X18" s="99"/>
      <c r="Y18" s="97">
        <f t="shared" si="8"/>
        <v>65.064</v>
      </c>
      <c r="Z18" s="27" t="s">
        <v>13</v>
      </c>
    </row>
    <row r="19" spans="1:26" s="28" customFormat="1" ht="42" customHeight="1">
      <c r="A19" s="94">
        <f t="shared" si="0"/>
        <v>10</v>
      </c>
      <c r="B19" s="26"/>
      <c r="C19" s="92"/>
      <c r="D19" s="146" t="s">
        <v>165</v>
      </c>
      <c r="E19" s="123" t="s">
        <v>166</v>
      </c>
      <c r="F19" s="130" t="s">
        <v>13</v>
      </c>
      <c r="G19" s="143" t="s">
        <v>167</v>
      </c>
      <c r="H19" s="237" t="s">
        <v>168</v>
      </c>
      <c r="I19" s="241" t="s">
        <v>9</v>
      </c>
      <c r="J19" s="241" t="s">
        <v>169</v>
      </c>
      <c r="K19" s="242" t="s">
        <v>170</v>
      </c>
      <c r="L19" s="96">
        <v>173</v>
      </c>
      <c r="M19" s="97">
        <f t="shared" si="1"/>
        <v>66.53846153846153</v>
      </c>
      <c r="N19" s="95">
        <f t="shared" si="2"/>
        <v>4</v>
      </c>
      <c r="O19" s="96">
        <v>168</v>
      </c>
      <c r="P19" s="97">
        <f t="shared" si="3"/>
        <v>64.61538461538461</v>
      </c>
      <c r="Q19" s="95">
        <f t="shared" si="4"/>
        <v>9</v>
      </c>
      <c r="R19" s="96">
        <v>164.5</v>
      </c>
      <c r="S19" s="97">
        <f t="shared" si="5"/>
        <v>63.26923076923077</v>
      </c>
      <c r="T19" s="95">
        <f t="shared" si="6"/>
        <v>11</v>
      </c>
      <c r="U19" s="98"/>
      <c r="V19" s="98"/>
      <c r="W19" s="96">
        <f t="shared" si="7"/>
        <v>505.5</v>
      </c>
      <c r="X19" s="99"/>
      <c r="Y19" s="97">
        <f t="shared" si="8"/>
        <v>64.808</v>
      </c>
      <c r="Z19" s="27" t="s">
        <v>13</v>
      </c>
    </row>
    <row r="20" spans="1:26" s="28" customFormat="1" ht="42" customHeight="1">
      <c r="A20" s="94">
        <f t="shared" si="0"/>
        <v>11</v>
      </c>
      <c r="B20" s="26"/>
      <c r="C20" s="92"/>
      <c r="D20" s="146" t="s">
        <v>160</v>
      </c>
      <c r="E20" s="123"/>
      <c r="F20" s="134">
        <v>2</v>
      </c>
      <c r="G20" s="143" t="s">
        <v>161</v>
      </c>
      <c r="H20" s="233" t="s">
        <v>63</v>
      </c>
      <c r="I20" s="234" t="s">
        <v>9</v>
      </c>
      <c r="J20" s="232" t="s">
        <v>57</v>
      </c>
      <c r="K20" s="255" t="s">
        <v>11</v>
      </c>
      <c r="L20" s="96">
        <v>161.5</v>
      </c>
      <c r="M20" s="97">
        <f t="shared" si="1"/>
        <v>61.61538461538461</v>
      </c>
      <c r="N20" s="95">
        <f t="shared" si="2"/>
        <v>11</v>
      </c>
      <c r="O20" s="96">
        <v>156.5</v>
      </c>
      <c r="P20" s="97">
        <f t="shared" si="3"/>
        <v>59.69230769230769</v>
      </c>
      <c r="Q20" s="95">
        <f t="shared" si="4"/>
        <v>11</v>
      </c>
      <c r="R20" s="96">
        <v>166</v>
      </c>
      <c r="S20" s="97">
        <f t="shared" si="5"/>
        <v>63.34615384615385</v>
      </c>
      <c r="T20" s="95">
        <f t="shared" si="6"/>
        <v>10</v>
      </c>
      <c r="U20" s="98">
        <v>1</v>
      </c>
      <c r="V20" s="98"/>
      <c r="W20" s="96">
        <f t="shared" si="7"/>
        <v>484</v>
      </c>
      <c r="X20" s="99"/>
      <c r="Y20" s="97">
        <f t="shared" si="8"/>
        <v>61.551</v>
      </c>
      <c r="Z20" s="27" t="s">
        <v>126</v>
      </c>
    </row>
    <row r="21" spans="12:13" ht="14.25" customHeight="1">
      <c r="L21" s="38"/>
      <c r="M21" s="39"/>
    </row>
    <row r="22" spans="1:25" s="197" customFormat="1" ht="38.25" customHeight="1">
      <c r="A22" s="185"/>
      <c r="B22" s="185"/>
      <c r="C22" s="185"/>
      <c r="D22" s="185" t="s">
        <v>25</v>
      </c>
      <c r="E22" s="185"/>
      <c r="F22" s="185"/>
      <c r="G22" s="185"/>
      <c r="H22" s="185"/>
      <c r="I22" s="9" t="s">
        <v>124</v>
      </c>
      <c r="J22" s="185"/>
      <c r="K22" s="2"/>
      <c r="L22" s="216"/>
      <c r="M22" s="2"/>
      <c r="N22" s="185"/>
      <c r="O22" s="219"/>
      <c r="P22" s="220"/>
      <c r="Q22" s="185"/>
      <c r="R22" s="219"/>
      <c r="S22" s="220"/>
      <c r="T22" s="185"/>
      <c r="U22" s="185"/>
      <c r="V22" s="185"/>
      <c r="W22" s="185"/>
      <c r="X22" s="185"/>
      <c r="Y22" s="220"/>
    </row>
    <row r="23" spans="1:25" s="197" customFormat="1" ht="38.25" customHeight="1">
      <c r="A23" s="185"/>
      <c r="B23" s="185"/>
      <c r="C23" s="185"/>
      <c r="D23" s="185" t="s">
        <v>17</v>
      </c>
      <c r="E23" s="185"/>
      <c r="F23" s="185"/>
      <c r="G23" s="185"/>
      <c r="H23" s="185"/>
      <c r="I23" s="9" t="s">
        <v>53</v>
      </c>
      <c r="J23" s="185"/>
      <c r="K23" s="2"/>
      <c r="L23" s="216"/>
      <c r="M23" s="221"/>
      <c r="O23" s="219"/>
      <c r="P23" s="220"/>
      <c r="Q23" s="185"/>
      <c r="R23" s="219"/>
      <c r="S23" s="220"/>
      <c r="T23" s="185"/>
      <c r="U23" s="185"/>
      <c r="V23" s="185"/>
      <c r="W23" s="185"/>
      <c r="X23" s="185"/>
      <c r="Y23" s="220"/>
    </row>
  </sheetData>
  <sheetProtection/>
  <protectedRanges>
    <protectedRange sqref="K10" name="Диапазон1_3_1_1_3_11_1_1_3_1_1_2_1_3_2"/>
    <protectedRange sqref="K13" name="Диапазон1_3_1_1_3_11_1_1_3_1_1_2_2_1"/>
    <protectedRange sqref="K15" name="Диапазон1_3_1_1_3_11_1_1_3_1_3_1_1_1_1_2_1_1_1"/>
    <protectedRange sqref="K16" name="Диапазон1_3_1_1_3_11_1_1_3_1_1_2_1_3_3_1_3"/>
    <protectedRange sqref="K17" name="Диапазон1_3_1_1_3_11_1_1_3_1_1_2_1_3_2_1"/>
    <protectedRange sqref="K18" name="Диапазон1_3_1_1_3_11_1_1_3_1_1_2_1_3_3_1_5"/>
    <protectedRange sqref="K19" name="Диапазон1_3_1_1_3_11_1_1_3_1_1_2_1_3_3_1_4"/>
    <protectedRange sqref="K20" name="Диапазон1_3_1_1_3_11_1_1_3_1_3_1_1_1_1_2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A4:Z4"/>
    <mergeCell ref="K8:K9"/>
    <mergeCell ref="L8:N8"/>
    <mergeCell ref="A1:Z1"/>
    <mergeCell ref="A2:Z2"/>
    <mergeCell ref="A3:Z3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65" zoomScaleSheetLayoutView="65" workbookViewId="0" topLeftCell="A1">
      <selection activeCell="A10" sqref="A10:IV10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5.2812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8.5" customHeight="1">
      <c r="A1" s="347" t="s">
        <v>211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86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422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29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>RANK(Y10,Y$10:Y$10,0)</f>
        <v>1</v>
      </c>
      <c r="B10" s="26"/>
      <c r="C10" s="92"/>
      <c r="D10" s="258" t="s">
        <v>162</v>
      </c>
      <c r="E10" s="235" t="s">
        <v>163</v>
      </c>
      <c r="F10" s="236" t="s">
        <v>13</v>
      </c>
      <c r="G10" s="143" t="s">
        <v>203</v>
      </c>
      <c r="H10" s="238" t="s">
        <v>204</v>
      </c>
      <c r="I10" s="238" t="s">
        <v>9</v>
      </c>
      <c r="J10" s="239" t="s">
        <v>10</v>
      </c>
      <c r="K10" s="240" t="s">
        <v>11</v>
      </c>
      <c r="L10" s="96">
        <v>181</v>
      </c>
      <c r="M10" s="97">
        <f>L10/2.8-IF($U10=1,0.5,IF($U10=2,1.5,0))</f>
        <v>64.64285714285715</v>
      </c>
      <c r="N10" s="95">
        <f>RANK(M10,M$10:M$10,0)</f>
        <v>1</v>
      </c>
      <c r="O10" s="96">
        <v>177</v>
      </c>
      <c r="P10" s="97">
        <f>O10/2.8-IF($U10=1,0.5,IF($U10=2,1.5,0))</f>
        <v>63.214285714285715</v>
      </c>
      <c r="Q10" s="95">
        <f>RANK(P10,P$10:P$10,0)</f>
        <v>1</v>
      </c>
      <c r="R10" s="96">
        <v>186</v>
      </c>
      <c r="S10" s="97">
        <f>R10/2.8-IF($U10=1,0.5,IF($U10=2,1.5,0))</f>
        <v>66.42857142857143</v>
      </c>
      <c r="T10" s="95">
        <f>RANK(S10,S$10:S$10,0)</f>
        <v>1</v>
      </c>
      <c r="U10" s="98"/>
      <c r="V10" s="98"/>
      <c r="W10" s="96">
        <f>L10+O10+R10</f>
        <v>544</v>
      </c>
      <c r="X10" s="99"/>
      <c r="Y10" s="97">
        <f>ROUND(SUM(M10,P10,S10)/3,3)</f>
        <v>64.762</v>
      </c>
      <c r="Z10" s="27" t="s">
        <v>125</v>
      </c>
    </row>
    <row r="11" spans="1:26" s="28" customFormat="1" ht="33" customHeight="1">
      <c r="A11" s="29"/>
      <c r="B11" s="30"/>
      <c r="C11" s="31"/>
      <c r="D11" s="45"/>
      <c r="E11" s="4"/>
      <c r="F11" s="5"/>
      <c r="G11" s="6"/>
      <c r="H11" s="46"/>
      <c r="I11" s="47"/>
      <c r="J11" s="5"/>
      <c r="K11" s="7"/>
      <c r="L11" s="32"/>
      <c r="M11" s="33"/>
      <c r="N11" s="34"/>
      <c r="O11" s="32"/>
      <c r="P11" s="33"/>
      <c r="Q11" s="34"/>
      <c r="R11" s="32"/>
      <c r="S11" s="33"/>
      <c r="T11" s="34"/>
      <c r="U11" s="34"/>
      <c r="V11" s="34"/>
      <c r="W11" s="32"/>
      <c r="X11" s="35"/>
      <c r="Y11" s="33"/>
      <c r="Z11" s="36"/>
    </row>
    <row r="12" spans="1:26" ht="48" customHeight="1">
      <c r="A12" s="37"/>
      <c r="B12" s="37"/>
      <c r="C12" s="37"/>
      <c r="D12" s="37" t="s">
        <v>25</v>
      </c>
      <c r="E12" s="37"/>
      <c r="F12" s="37"/>
      <c r="G12" s="37"/>
      <c r="H12" s="37"/>
      <c r="J12" s="37"/>
      <c r="K12" s="9" t="s">
        <v>124</v>
      </c>
      <c r="L12" s="38"/>
      <c r="M12" s="39"/>
      <c r="N12" s="37"/>
      <c r="O12" s="40"/>
      <c r="P12" s="41"/>
      <c r="Q12" s="37"/>
      <c r="R12" s="40"/>
      <c r="S12" s="41"/>
      <c r="T12" s="37"/>
      <c r="U12" s="37"/>
      <c r="V12" s="37"/>
      <c r="W12" s="37"/>
      <c r="X12" s="37"/>
      <c r="Y12" s="41"/>
      <c r="Z12" s="37"/>
    </row>
    <row r="13" spans="1:26" ht="48" customHeight="1">
      <c r="A13" s="37"/>
      <c r="B13" s="37"/>
      <c r="C13" s="37"/>
      <c r="D13" s="37" t="s">
        <v>17</v>
      </c>
      <c r="E13" s="37"/>
      <c r="F13" s="37"/>
      <c r="G13" s="37"/>
      <c r="H13" s="37"/>
      <c r="J13" s="37"/>
      <c r="K13" s="9" t="s">
        <v>53</v>
      </c>
      <c r="L13" s="38"/>
      <c r="M13" s="42"/>
      <c r="O13" s="40"/>
      <c r="P13" s="41"/>
      <c r="Q13" s="37"/>
      <c r="R13" s="40"/>
      <c r="S13" s="41"/>
      <c r="T13" s="37"/>
      <c r="U13" s="37"/>
      <c r="V13" s="37"/>
      <c r="W13" s="37"/>
      <c r="X13" s="37"/>
      <c r="Y13" s="41"/>
      <c r="Z13" s="37"/>
    </row>
    <row r="14" spans="12:13" ht="12.75">
      <c r="L14" s="38"/>
      <c r="M14" s="39"/>
    </row>
    <row r="15" spans="11:13" ht="12.75">
      <c r="K15" s="39"/>
      <c r="L15" s="38"/>
      <c r="M15" s="39"/>
    </row>
  </sheetData>
  <sheetProtection/>
  <protectedRanges>
    <protectedRange sqref="K10" name="Диапазон1_3_1_1_3_11_1_1_3_1_1_2_1_3_3_1_5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65" zoomScaleSheetLayoutView="65" workbookViewId="0" topLeftCell="A1">
      <selection activeCell="P13" sqref="P13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47" t="s">
        <v>215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88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422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29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>RANK(Y10,Y$10:Y$10,0)</f>
        <v>1</v>
      </c>
      <c r="B10" s="26"/>
      <c r="C10" s="92"/>
      <c r="D10" s="132" t="s">
        <v>66</v>
      </c>
      <c r="E10" s="222" t="s">
        <v>20</v>
      </c>
      <c r="F10" s="223">
        <v>2</v>
      </c>
      <c r="G10" s="125" t="s">
        <v>67</v>
      </c>
      <c r="H10" s="136" t="s">
        <v>14</v>
      </c>
      <c r="I10" s="136" t="s">
        <v>15</v>
      </c>
      <c r="J10" s="136" t="s">
        <v>15</v>
      </c>
      <c r="K10" s="281" t="s">
        <v>58</v>
      </c>
      <c r="L10" s="96">
        <v>237</v>
      </c>
      <c r="M10" s="97">
        <f>L10/3.7</f>
        <v>64.05405405405405</v>
      </c>
      <c r="N10" s="95">
        <f>RANK(M10,M$10:M$10,0)</f>
        <v>1</v>
      </c>
      <c r="O10" s="96">
        <v>247.5</v>
      </c>
      <c r="P10" s="97">
        <f>O10/3.7</f>
        <v>66.89189189189189</v>
      </c>
      <c r="Q10" s="95">
        <f>RANK(P10,P$10:P$10,0)</f>
        <v>1</v>
      </c>
      <c r="R10" s="96">
        <v>240.5</v>
      </c>
      <c r="S10" s="97">
        <f>R10/3.7</f>
        <v>65</v>
      </c>
      <c r="T10" s="95">
        <f>RANK(S10,S$10:S$10,0)</f>
        <v>1</v>
      </c>
      <c r="U10" s="98"/>
      <c r="V10" s="98"/>
      <c r="W10" s="96">
        <f>L10+O10+R10</f>
        <v>725</v>
      </c>
      <c r="X10" s="99"/>
      <c r="Y10" s="97">
        <f>ROUND(SUM(M10,P10,S10)/3,3)-IF($U10=1,0.5,IF($U10=2,1.5,0))</f>
        <v>65.315</v>
      </c>
      <c r="Z10" s="27" t="s">
        <v>125</v>
      </c>
    </row>
    <row r="11" spans="1:26" s="28" customFormat="1" ht="37.5" customHeight="1">
      <c r="A11" s="29"/>
      <c r="B11" s="30"/>
      <c r="C11" s="31"/>
      <c r="D11" s="45"/>
      <c r="E11" s="4"/>
      <c r="F11" s="5"/>
      <c r="G11" s="6"/>
      <c r="H11" s="46"/>
      <c r="I11" s="47"/>
      <c r="J11" s="5"/>
      <c r="K11" s="7"/>
      <c r="L11" s="32"/>
      <c r="M11" s="33"/>
      <c r="N11" s="34"/>
      <c r="O11" s="32"/>
      <c r="P11" s="33"/>
      <c r="Q11" s="34"/>
      <c r="R11" s="32"/>
      <c r="S11" s="33"/>
      <c r="T11" s="34"/>
      <c r="U11" s="34"/>
      <c r="V11" s="34"/>
      <c r="W11" s="32"/>
      <c r="X11" s="35"/>
      <c r="Y11" s="33"/>
      <c r="Z11" s="36"/>
    </row>
    <row r="12" spans="1:26" ht="48" customHeight="1">
      <c r="A12" s="37"/>
      <c r="B12" s="37"/>
      <c r="C12" s="37"/>
      <c r="D12" s="37" t="s">
        <v>25</v>
      </c>
      <c r="E12" s="37"/>
      <c r="F12" s="37"/>
      <c r="G12" s="37"/>
      <c r="H12" s="37"/>
      <c r="J12" s="37"/>
      <c r="K12" s="9" t="s">
        <v>124</v>
      </c>
      <c r="L12" s="38"/>
      <c r="M12" s="39"/>
      <c r="N12" s="37"/>
      <c r="O12" s="40"/>
      <c r="P12" s="41"/>
      <c r="Q12" s="37"/>
      <c r="R12" s="40"/>
      <c r="S12" s="41"/>
      <c r="T12" s="37"/>
      <c r="U12" s="37"/>
      <c r="V12" s="37"/>
      <c r="W12" s="37"/>
      <c r="X12" s="37"/>
      <c r="Y12" s="41"/>
      <c r="Z12" s="37"/>
    </row>
    <row r="13" spans="1:26" ht="48" customHeight="1">
      <c r="A13" s="37"/>
      <c r="B13" s="37"/>
      <c r="C13" s="37"/>
      <c r="D13" s="37" t="s">
        <v>17</v>
      </c>
      <c r="E13" s="37"/>
      <c r="F13" s="37"/>
      <c r="G13" s="37"/>
      <c r="H13" s="37"/>
      <c r="J13" s="37"/>
      <c r="K13" s="9" t="s">
        <v>53</v>
      </c>
      <c r="L13" s="38"/>
      <c r="M13" s="42"/>
      <c r="O13" s="40"/>
      <c r="P13" s="41"/>
      <c r="Q13" s="37"/>
      <c r="R13" s="40"/>
      <c r="S13" s="41"/>
      <c r="T13" s="37"/>
      <c r="U13" s="37"/>
      <c r="V13" s="37"/>
      <c r="W13" s="37"/>
      <c r="X13" s="37"/>
      <c r="Y13" s="41"/>
      <c r="Z13" s="37"/>
    </row>
    <row r="14" spans="12:13" ht="12.75">
      <c r="L14" s="38"/>
      <c r="M14" s="39"/>
    </row>
    <row r="15" spans="11:13" ht="12.75">
      <c r="K15" s="39"/>
      <c r="L15" s="38"/>
      <c r="M15" s="39"/>
    </row>
  </sheetData>
  <sheetProtection/>
  <protectedRanges>
    <protectedRange sqref="K10" name="Диапазон1_3_1_1_3_11_1_1_3_1_1_2_1_3_3_1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5" zoomScaleSheetLayoutView="65" workbookViewId="0" topLeftCell="A1">
      <selection activeCell="G12" sqref="G12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8515625" style="10" customWidth="1"/>
    <col min="7" max="7" width="30.140625" style="10" customWidth="1"/>
    <col min="8" max="8" width="8.7109375" style="10" customWidth="1"/>
    <col min="9" max="9" width="14.5742187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6.421875" style="10" customWidth="1"/>
    <col min="27" max="16384" width="9.140625" style="10" customWidth="1"/>
  </cols>
  <sheetData>
    <row r="1" spans="1:26" ht="52.5" customHeight="1">
      <c r="A1" s="347" t="s">
        <v>299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89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454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 aca="true" t="shared" si="0" ref="A10:A15">RANK(Y10,Y$10:Y$15,0)</f>
        <v>1</v>
      </c>
      <c r="B10" s="26"/>
      <c r="C10" s="92"/>
      <c r="D10" s="146" t="s">
        <v>385</v>
      </c>
      <c r="E10" s="123" t="s">
        <v>386</v>
      </c>
      <c r="F10" s="130">
        <v>2</v>
      </c>
      <c r="G10" s="145" t="s">
        <v>387</v>
      </c>
      <c r="H10" s="238" t="s">
        <v>388</v>
      </c>
      <c r="I10" s="224" t="s">
        <v>389</v>
      </c>
      <c r="J10" s="224" t="s">
        <v>64</v>
      </c>
      <c r="K10" s="264" t="s">
        <v>390</v>
      </c>
      <c r="L10" s="96">
        <v>223</v>
      </c>
      <c r="M10" s="97">
        <f aca="true" t="shared" si="1" ref="M10:M15">L10/3.4</f>
        <v>65.58823529411765</v>
      </c>
      <c r="N10" s="95">
        <f aca="true" t="shared" si="2" ref="N10:N15">RANK(M10,M$10:M$15,0)</f>
        <v>1</v>
      </c>
      <c r="O10" s="96">
        <v>227.5</v>
      </c>
      <c r="P10" s="97">
        <f aca="true" t="shared" si="3" ref="P10:P15">O10/3.4</f>
        <v>66.91176470588235</v>
      </c>
      <c r="Q10" s="95">
        <f aca="true" t="shared" si="4" ref="Q10:Q15">RANK(P10,P$10:P$15,0)</f>
        <v>1</v>
      </c>
      <c r="R10" s="96">
        <v>226.5</v>
      </c>
      <c r="S10" s="97">
        <f aca="true" t="shared" si="5" ref="S10:S15">R10/3.4</f>
        <v>66.61764705882354</v>
      </c>
      <c r="T10" s="95">
        <f aca="true" t="shared" si="6" ref="T10:T15">RANK(S10,S$10:S$15,0)</f>
        <v>1</v>
      </c>
      <c r="U10" s="98"/>
      <c r="V10" s="98"/>
      <c r="W10" s="96">
        <f aca="true" t="shared" si="7" ref="W10:W15">L10+O10+R10</f>
        <v>677</v>
      </c>
      <c r="X10" s="99"/>
      <c r="Y10" s="97">
        <f aca="true" t="shared" si="8" ref="Y10:Y15">ROUND(SUM(M10,P10,S10)/3,3)-IF($U10=1,0.5,IF($U10=2,1.5,0))</f>
        <v>66.373</v>
      </c>
      <c r="Z10" s="27">
        <v>2</v>
      </c>
    </row>
    <row r="11" spans="1:26" s="28" customFormat="1" ht="42" customHeight="1">
      <c r="A11" s="94">
        <f t="shared" si="0"/>
        <v>2</v>
      </c>
      <c r="B11" s="26"/>
      <c r="C11" s="92"/>
      <c r="D11" s="146" t="s">
        <v>228</v>
      </c>
      <c r="E11" s="123" t="s">
        <v>229</v>
      </c>
      <c r="F11" s="134" t="s">
        <v>72</v>
      </c>
      <c r="G11" s="145" t="s">
        <v>230</v>
      </c>
      <c r="H11" s="238" t="s">
        <v>231</v>
      </c>
      <c r="I11" s="224" t="s">
        <v>232</v>
      </c>
      <c r="J11" s="224" t="s">
        <v>233</v>
      </c>
      <c r="K11" s="264" t="s">
        <v>62</v>
      </c>
      <c r="L11" s="96">
        <v>216.5</v>
      </c>
      <c r="M11" s="97">
        <f t="shared" si="1"/>
        <v>63.6764705882353</v>
      </c>
      <c r="N11" s="95">
        <f t="shared" si="2"/>
        <v>2</v>
      </c>
      <c r="O11" s="96">
        <v>217.5</v>
      </c>
      <c r="P11" s="97">
        <f t="shared" si="3"/>
        <v>63.970588235294116</v>
      </c>
      <c r="Q11" s="95">
        <f t="shared" si="4"/>
        <v>3</v>
      </c>
      <c r="R11" s="96">
        <v>223</v>
      </c>
      <c r="S11" s="97">
        <f t="shared" si="5"/>
        <v>65.58823529411765</v>
      </c>
      <c r="T11" s="95">
        <f t="shared" si="6"/>
        <v>2</v>
      </c>
      <c r="U11" s="98"/>
      <c r="V11" s="98"/>
      <c r="W11" s="96">
        <f t="shared" si="7"/>
        <v>657</v>
      </c>
      <c r="X11" s="99"/>
      <c r="Y11" s="97">
        <f t="shared" si="8"/>
        <v>64.412</v>
      </c>
      <c r="Z11" s="27">
        <v>3</v>
      </c>
    </row>
    <row r="12" spans="1:26" s="28" customFormat="1" ht="42" customHeight="1">
      <c r="A12" s="94">
        <f t="shared" si="0"/>
        <v>3</v>
      </c>
      <c r="B12" s="26"/>
      <c r="C12" s="92"/>
      <c r="D12" s="259" t="s">
        <v>223</v>
      </c>
      <c r="E12" s="260" t="s">
        <v>224</v>
      </c>
      <c r="F12" s="261">
        <v>1</v>
      </c>
      <c r="G12" s="147" t="s">
        <v>225</v>
      </c>
      <c r="H12" s="238" t="s">
        <v>226</v>
      </c>
      <c r="I12" s="262" t="s">
        <v>69</v>
      </c>
      <c r="J12" s="136" t="s">
        <v>70</v>
      </c>
      <c r="K12" s="263" t="s">
        <v>227</v>
      </c>
      <c r="L12" s="96">
        <v>216</v>
      </c>
      <c r="M12" s="97">
        <f t="shared" si="1"/>
        <v>63.529411764705884</v>
      </c>
      <c r="N12" s="95">
        <f t="shared" si="2"/>
        <v>3</v>
      </c>
      <c r="O12" s="96">
        <v>223.5</v>
      </c>
      <c r="P12" s="97">
        <f t="shared" si="3"/>
        <v>65.73529411764706</v>
      </c>
      <c r="Q12" s="95">
        <f t="shared" si="4"/>
        <v>2</v>
      </c>
      <c r="R12" s="96">
        <v>215.5</v>
      </c>
      <c r="S12" s="97">
        <f t="shared" si="5"/>
        <v>63.38235294117647</v>
      </c>
      <c r="T12" s="95">
        <f t="shared" si="6"/>
        <v>4</v>
      </c>
      <c r="U12" s="98"/>
      <c r="V12" s="98"/>
      <c r="W12" s="96">
        <f t="shared" si="7"/>
        <v>655</v>
      </c>
      <c r="X12" s="99"/>
      <c r="Y12" s="97">
        <f t="shared" si="8"/>
        <v>64.216</v>
      </c>
      <c r="Z12" s="27">
        <v>3</v>
      </c>
    </row>
    <row r="13" spans="1:26" s="28" customFormat="1" ht="42" customHeight="1">
      <c r="A13" s="94">
        <f t="shared" si="0"/>
        <v>4</v>
      </c>
      <c r="B13" s="26"/>
      <c r="C13" s="92"/>
      <c r="D13" s="146" t="s">
        <v>238</v>
      </c>
      <c r="E13" s="123" t="s">
        <v>239</v>
      </c>
      <c r="F13" s="130">
        <v>3</v>
      </c>
      <c r="G13" s="143" t="s">
        <v>240</v>
      </c>
      <c r="H13" s="245" t="s">
        <v>241</v>
      </c>
      <c r="I13" s="246" t="s">
        <v>242</v>
      </c>
      <c r="J13" s="247" t="s">
        <v>243</v>
      </c>
      <c r="K13" s="242" t="s">
        <v>298</v>
      </c>
      <c r="L13" s="96">
        <v>216</v>
      </c>
      <c r="M13" s="97">
        <f t="shared" si="1"/>
        <v>63.529411764705884</v>
      </c>
      <c r="N13" s="95">
        <f t="shared" si="2"/>
        <v>3</v>
      </c>
      <c r="O13" s="96">
        <v>216.5</v>
      </c>
      <c r="P13" s="97">
        <f t="shared" si="3"/>
        <v>63.6764705882353</v>
      </c>
      <c r="Q13" s="95">
        <f t="shared" si="4"/>
        <v>4</v>
      </c>
      <c r="R13" s="96">
        <v>218</v>
      </c>
      <c r="S13" s="97">
        <f t="shared" si="5"/>
        <v>64.11764705882354</v>
      </c>
      <c r="T13" s="95">
        <f t="shared" si="6"/>
        <v>3</v>
      </c>
      <c r="U13" s="98"/>
      <c r="V13" s="98"/>
      <c r="W13" s="96">
        <f t="shared" si="7"/>
        <v>650.5</v>
      </c>
      <c r="X13" s="99"/>
      <c r="Y13" s="97">
        <f t="shared" si="8"/>
        <v>63.775</v>
      </c>
      <c r="Z13" s="27" t="s">
        <v>13</v>
      </c>
    </row>
    <row r="14" spans="1:26" s="28" customFormat="1" ht="42" customHeight="1">
      <c r="A14" s="94">
        <f t="shared" si="0"/>
        <v>5</v>
      </c>
      <c r="B14" s="26"/>
      <c r="C14" s="92"/>
      <c r="D14" s="146" t="s">
        <v>218</v>
      </c>
      <c r="E14" s="123" t="s">
        <v>219</v>
      </c>
      <c r="F14" s="134" t="s">
        <v>72</v>
      </c>
      <c r="G14" s="148" t="s">
        <v>220</v>
      </c>
      <c r="H14" s="237" t="s">
        <v>221</v>
      </c>
      <c r="I14" s="238" t="s">
        <v>222</v>
      </c>
      <c r="J14" s="136" t="s">
        <v>201</v>
      </c>
      <c r="K14" s="242" t="s">
        <v>62</v>
      </c>
      <c r="L14" s="96">
        <v>205</v>
      </c>
      <c r="M14" s="97">
        <f t="shared" si="1"/>
        <v>60.294117647058826</v>
      </c>
      <c r="N14" s="95">
        <f t="shared" si="2"/>
        <v>6</v>
      </c>
      <c r="O14" s="96">
        <v>211.5</v>
      </c>
      <c r="P14" s="97">
        <f t="shared" si="3"/>
        <v>62.20588235294118</v>
      </c>
      <c r="Q14" s="95">
        <f t="shared" si="4"/>
        <v>5</v>
      </c>
      <c r="R14" s="96">
        <v>214</v>
      </c>
      <c r="S14" s="97">
        <f t="shared" si="5"/>
        <v>62.94117647058824</v>
      </c>
      <c r="T14" s="95">
        <f t="shared" si="6"/>
        <v>5</v>
      </c>
      <c r="U14" s="98"/>
      <c r="V14" s="98"/>
      <c r="W14" s="96">
        <f t="shared" si="7"/>
        <v>630.5</v>
      </c>
      <c r="X14" s="99"/>
      <c r="Y14" s="97">
        <f t="shared" si="8"/>
        <v>61.814</v>
      </c>
      <c r="Z14" s="27" t="s">
        <v>13</v>
      </c>
    </row>
    <row r="15" spans="1:26" s="28" customFormat="1" ht="42" customHeight="1">
      <c r="A15" s="94">
        <f t="shared" si="0"/>
        <v>6</v>
      </c>
      <c r="B15" s="26"/>
      <c r="C15" s="92"/>
      <c r="D15" s="227" t="s">
        <v>391</v>
      </c>
      <c r="E15" s="140" t="s">
        <v>392</v>
      </c>
      <c r="F15" s="299">
        <v>1</v>
      </c>
      <c r="G15" s="271" t="s">
        <v>393</v>
      </c>
      <c r="H15" s="238" t="s">
        <v>394</v>
      </c>
      <c r="I15" s="251" t="s">
        <v>395</v>
      </c>
      <c r="J15" s="139" t="s">
        <v>100</v>
      </c>
      <c r="K15" s="131" t="s">
        <v>71</v>
      </c>
      <c r="L15" s="96">
        <v>205.5</v>
      </c>
      <c r="M15" s="97">
        <f t="shared" si="1"/>
        <v>60.44117647058824</v>
      </c>
      <c r="N15" s="95">
        <f t="shared" si="2"/>
        <v>5</v>
      </c>
      <c r="O15" s="96">
        <v>211</v>
      </c>
      <c r="P15" s="97">
        <f t="shared" si="3"/>
        <v>62.05882352941177</v>
      </c>
      <c r="Q15" s="95">
        <f t="shared" si="4"/>
        <v>6</v>
      </c>
      <c r="R15" s="96">
        <v>210.5</v>
      </c>
      <c r="S15" s="97">
        <f t="shared" si="5"/>
        <v>61.911764705882355</v>
      </c>
      <c r="T15" s="95">
        <f t="shared" si="6"/>
        <v>6</v>
      </c>
      <c r="U15" s="98"/>
      <c r="V15" s="98"/>
      <c r="W15" s="96">
        <f t="shared" si="7"/>
        <v>627</v>
      </c>
      <c r="X15" s="99"/>
      <c r="Y15" s="97">
        <f t="shared" si="8"/>
        <v>61.471</v>
      </c>
      <c r="Z15" s="27" t="s">
        <v>13</v>
      </c>
    </row>
    <row r="16" spans="1:26" s="28" customFormat="1" ht="29.25" customHeight="1">
      <c r="A16" s="29"/>
      <c r="B16" s="30"/>
      <c r="C16" s="31"/>
      <c r="D16" s="45"/>
      <c r="E16" s="4"/>
      <c r="F16" s="5"/>
      <c r="G16" s="6"/>
      <c r="H16" s="46"/>
      <c r="I16" s="47"/>
      <c r="J16" s="5"/>
      <c r="K16" s="7"/>
      <c r="L16" s="32"/>
      <c r="M16" s="33"/>
      <c r="N16" s="34"/>
      <c r="O16" s="32"/>
      <c r="P16" s="33"/>
      <c r="Q16" s="34"/>
      <c r="R16" s="32"/>
      <c r="S16" s="33"/>
      <c r="T16" s="34"/>
      <c r="U16" s="34"/>
      <c r="V16" s="34"/>
      <c r="W16" s="32"/>
      <c r="X16" s="35"/>
      <c r="Y16" s="33"/>
      <c r="Z16" s="36"/>
    </row>
    <row r="17" spans="1:26" ht="48" customHeight="1">
      <c r="A17" s="37"/>
      <c r="B17" s="37"/>
      <c r="C17" s="37"/>
      <c r="D17" s="37" t="s">
        <v>25</v>
      </c>
      <c r="E17" s="37"/>
      <c r="F17" s="37"/>
      <c r="G17" s="37"/>
      <c r="H17" s="37"/>
      <c r="J17" s="37"/>
      <c r="K17" s="9" t="s">
        <v>124</v>
      </c>
      <c r="L17" s="38"/>
      <c r="M17" s="39"/>
      <c r="N17" s="37"/>
      <c r="O17" s="40"/>
      <c r="P17" s="41"/>
      <c r="Q17" s="37"/>
      <c r="R17" s="40"/>
      <c r="S17" s="41"/>
      <c r="T17" s="37"/>
      <c r="U17" s="37"/>
      <c r="V17" s="37"/>
      <c r="W17" s="37"/>
      <c r="X17" s="37"/>
      <c r="Y17" s="41"/>
      <c r="Z17" s="37"/>
    </row>
    <row r="18" spans="1:26" ht="48" customHeight="1">
      <c r="A18" s="37"/>
      <c r="B18" s="37"/>
      <c r="C18" s="37"/>
      <c r="D18" s="37" t="s">
        <v>17</v>
      </c>
      <c r="E18" s="37"/>
      <c r="F18" s="37"/>
      <c r="G18" s="37"/>
      <c r="H18" s="37"/>
      <c r="J18" s="37"/>
      <c r="K18" s="9" t="s">
        <v>53</v>
      </c>
      <c r="L18" s="38"/>
      <c r="M18" s="42"/>
      <c r="O18" s="40"/>
      <c r="P18" s="41"/>
      <c r="Q18" s="37"/>
      <c r="R18" s="40"/>
      <c r="S18" s="41"/>
      <c r="T18" s="37"/>
      <c r="U18" s="37"/>
      <c r="V18" s="37"/>
      <c r="W18" s="37"/>
      <c r="X18" s="37"/>
      <c r="Y18" s="41"/>
      <c r="Z18" s="37"/>
    </row>
    <row r="19" spans="12:13" ht="12.75">
      <c r="L19" s="38"/>
      <c r="M19" s="39"/>
    </row>
    <row r="20" spans="11:13" ht="12.75">
      <c r="K20" s="39"/>
      <c r="L20" s="38"/>
      <c r="M20" s="39"/>
    </row>
  </sheetData>
  <sheetProtection/>
  <protectedRanges>
    <protectedRange sqref="K10:K12" name="Диапазон1_3_1_1_3_11_1_1_3_1_1_2_2"/>
    <protectedRange sqref="K13" name="Диапазон1_3_1_1_3_11_1_1_3_1_1_2_1_3_3_1"/>
    <protectedRange sqref="K14" name="Диапазон1_3_1_1_3_11_1_1_3_1_1_2_2_3"/>
    <protectedRange sqref="K15" name="Диапазон1_3_1_1_3_11_1_1_3_1_1_2_2_4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65" zoomScaleSheetLayoutView="65" zoomScalePageLayoutView="0" workbookViewId="0" topLeftCell="A1">
      <selection activeCell="R13" sqref="R13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8.140625" style="51" hidden="1" customWidth="1"/>
    <col min="4" max="4" width="17.57421875" style="51" customWidth="1"/>
    <col min="5" max="5" width="8.28125" style="51" customWidth="1"/>
    <col min="6" max="6" width="5.8515625" style="51" customWidth="1"/>
    <col min="7" max="7" width="28.003906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6.421875" style="51" customWidth="1"/>
    <col min="27" max="16384" width="9.140625" style="51" customWidth="1"/>
  </cols>
  <sheetData>
    <row r="1" spans="1:26" ht="60" customHeight="1">
      <c r="A1" s="347" t="s">
        <v>396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52" customFormat="1" ht="15.75" customHeight="1">
      <c r="A2" s="365" t="s">
        <v>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</row>
    <row r="3" spans="1:26" s="53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54" customFormat="1" ht="20.25" customHeight="1">
      <c r="A4" s="351" t="s">
        <v>84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s="10" customFormat="1" ht="18.75" customHeight="1">
      <c r="A5" s="357" t="s">
        <v>454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56" customFormat="1" ht="19.5" customHeight="1">
      <c r="A8" s="364" t="s">
        <v>38</v>
      </c>
      <c r="B8" s="363" t="s">
        <v>2</v>
      </c>
      <c r="C8" s="363" t="s">
        <v>21</v>
      </c>
      <c r="D8" s="361" t="s">
        <v>23</v>
      </c>
      <c r="E8" s="361" t="s">
        <v>3</v>
      </c>
      <c r="F8" s="364" t="s">
        <v>22</v>
      </c>
      <c r="G8" s="361" t="s">
        <v>24</v>
      </c>
      <c r="H8" s="361" t="s">
        <v>3</v>
      </c>
      <c r="I8" s="361" t="s">
        <v>4</v>
      </c>
      <c r="J8" s="55"/>
      <c r="K8" s="361" t="s">
        <v>6</v>
      </c>
      <c r="L8" s="362" t="s">
        <v>27</v>
      </c>
      <c r="M8" s="362"/>
      <c r="N8" s="362"/>
      <c r="O8" s="362" t="s">
        <v>28</v>
      </c>
      <c r="P8" s="362"/>
      <c r="Q8" s="362"/>
      <c r="R8" s="362" t="s">
        <v>213</v>
      </c>
      <c r="S8" s="362"/>
      <c r="T8" s="362"/>
      <c r="U8" s="363" t="s">
        <v>30</v>
      </c>
      <c r="V8" s="363" t="s">
        <v>31</v>
      </c>
      <c r="W8" s="364" t="s">
        <v>32</v>
      </c>
      <c r="X8" s="363" t="s">
        <v>33</v>
      </c>
      <c r="Y8" s="360" t="s">
        <v>34</v>
      </c>
      <c r="Z8" s="361" t="s">
        <v>35</v>
      </c>
    </row>
    <row r="9" spans="1:26" s="56" customFormat="1" ht="39.75" customHeight="1">
      <c r="A9" s="364"/>
      <c r="B9" s="363"/>
      <c r="C9" s="363"/>
      <c r="D9" s="361"/>
      <c r="E9" s="361"/>
      <c r="F9" s="364"/>
      <c r="G9" s="361"/>
      <c r="H9" s="361"/>
      <c r="I9" s="361"/>
      <c r="J9" s="55"/>
      <c r="K9" s="361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3"/>
      <c r="V9" s="363"/>
      <c r="W9" s="364"/>
      <c r="X9" s="363"/>
      <c r="Y9" s="360"/>
      <c r="Z9" s="361"/>
    </row>
    <row r="10" spans="1:26" s="56" customFormat="1" ht="42.75" customHeight="1">
      <c r="A10" s="94">
        <f>RANK(Y10,Y$10:Y$14,0)</f>
        <v>1</v>
      </c>
      <c r="B10" s="91"/>
      <c r="C10" s="114"/>
      <c r="D10" s="276" t="s">
        <v>254</v>
      </c>
      <c r="E10" s="138" t="s">
        <v>108</v>
      </c>
      <c r="F10" s="141" t="s">
        <v>8</v>
      </c>
      <c r="G10" s="148" t="s">
        <v>255</v>
      </c>
      <c r="H10" s="133" t="s">
        <v>109</v>
      </c>
      <c r="I10" s="224" t="s">
        <v>110</v>
      </c>
      <c r="J10" s="267" t="s">
        <v>81</v>
      </c>
      <c r="K10" s="242" t="s">
        <v>121</v>
      </c>
      <c r="L10" s="67">
        <v>219.5</v>
      </c>
      <c r="M10" s="66">
        <f>L10/3.4</f>
        <v>64.55882352941177</v>
      </c>
      <c r="N10" s="95">
        <f>RANK(M10,M$10:M$14,0)</f>
        <v>1</v>
      </c>
      <c r="O10" s="67">
        <v>223</v>
      </c>
      <c r="P10" s="66">
        <f>O10/3.4</f>
        <v>65.58823529411765</v>
      </c>
      <c r="Q10" s="95">
        <f>RANK(P10,P$10:P$14,0)</f>
        <v>1</v>
      </c>
      <c r="R10" s="67">
        <v>230</v>
      </c>
      <c r="S10" s="66">
        <f>R10/3.4</f>
        <v>67.64705882352942</v>
      </c>
      <c r="T10" s="95">
        <f>RANK(S10,S$10:S$14,0)</f>
        <v>1</v>
      </c>
      <c r="U10" s="55"/>
      <c r="V10" s="91"/>
      <c r="W10" s="67">
        <f>L10+O10+R10</f>
        <v>672.5</v>
      </c>
      <c r="X10" s="91"/>
      <c r="Y10" s="66">
        <f>ROUND(SUM(M10,P10,S10)/3,3)-IF($U10=1,0.5,IF($U10=2,1.5,0))</f>
        <v>65.931</v>
      </c>
      <c r="Z10" s="55">
        <v>2</v>
      </c>
    </row>
    <row r="11" spans="1:26" s="56" customFormat="1" ht="42.75" customHeight="1">
      <c r="A11" s="94">
        <f>RANK(Y11,Y$10:Y$14,0)</f>
        <v>2</v>
      </c>
      <c r="B11" s="91"/>
      <c r="C11" s="114"/>
      <c r="D11" s="272" t="s">
        <v>251</v>
      </c>
      <c r="E11" s="273" t="s">
        <v>104</v>
      </c>
      <c r="F11" s="134" t="s">
        <v>72</v>
      </c>
      <c r="G11" s="274" t="s">
        <v>252</v>
      </c>
      <c r="H11" s="238" t="s">
        <v>105</v>
      </c>
      <c r="I11" s="266" t="s">
        <v>107</v>
      </c>
      <c r="J11" s="266" t="s">
        <v>106</v>
      </c>
      <c r="K11" s="275" t="s">
        <v>253</v>
      </c>
      <c r="L11" s="67">
        <v>214.5</v>
      </c>
      <c r="M11" s="66">
        <f>L11/3.4</f>
        <v>63.08823529411765</v>
      </c>
      <c r="N11" s="95">
        <f>RANK(M11,M$10:M$14,0)</f>
        <v>2</v>
      </c>
      <c r="O11" s="67">
        <v>215.5</v>
      </c>
      <c r="P11" s="66">
        <f>O11/3.4</f>
        <v>63.38235294117647</v>
      </c>
      <c r="Q11" s="95">
        <f>RANK(P11,P$10:P$14,0)</f>
        <v>4</v>
      </c>
      <c r="R11" s="67">
        <v>227</v>
      </c>
      <c r="S11" s="66">
        <f>R11/3.4</f>
        <v>66.76470588235294</v>
      </c>
      <c r="T11" s="95">
        <f>RANK(S11,S$10:S$14,0)</f>
        <v>2</v>
      </c>
      <c r="U11" s="55"/>
      <c r="V11" s="91"/>
      <c r="W11" s="67">
        <f>L11+O11+R11</f>
        <v>657</v>
      </c>
      <c r="X11" s="91"/>
      <c r="Y11" s="66">
        <f>ROUND(SUM(M11,P11,S11)/3,3)-IF($U11=1,0.5,IF($U11=2,1.5,0))</f>
        <v>64.412</v>
      </c>
      <c r="Z11" s="55">
        <v>2</v>
      </c>
    </row>
    <row r="12" spans="1:26" s="56" customFormat="1" ht="42.75" customHeight="1">
      <c r="A12" s="94">
        <f>RANK(Y12,Y$10:Y$14,0)</f>
        <v>3</v>
      </c>
      <c r="B12" s="91"/>
      <c r="C12" s="114"/>
      <c r="D12" s="271" t="s">
        <v>244</v>
      </c>
      <c r="E12" s="260" t="s">
        <v>245</v>
      </c>
      <c r="F12" s="134" t="s">
        <v>72</v>
      </c>
      <c r="G12" s="148" t="s">
        <v>246</v>
      </c>
      <c r="H12" s="238" t="s">
        <v>247</v>
      </c>
      <c r="I12" s="238" t="s">
        <v>248</v>
      </c>
      <c r="J12" s="136" t="s">
        <v>249</v>
      </c>
      <c r="K12" s="242" t="s">
        <v>250</v>
      </c>
      <c r="L12" s="67">
        <v>213</v>
      </c>
      <c r="M12" s="66">
        <f>L12/3.4</f>
        <v>62.64705882352941</v>
      </c>
      <c r="N12" s="95">
        <f>RANK(M12,M$10:M$14,0)</f>
        <v>3</v>
      </c>
      <c r="O12" s="67">
        <v>218</v>
      </c>
      <c r="P12" s="66">
        <f>O12/3.4</f>
        <v>64.11764705882354</v>
      </c>
      <c r="Q12" s="95">
        <f>RANK(P12,P$10:P$14,0)</f>
        <v>2</v>
      </c>
      <c r="R12" s="67">
        <v>219</v>
      </c>
      <c r="S12" s="66">
        <f>R12/3.4</f>
        <v>64.41176470588235</v>
      </c>
      <c r="T12" s="95">
        <f>RANK(S12,S$10:S$14,0)</f>
        <v>3</v>
      </c>
      <c r="U12" s="55"/>
      <c r="V12" s="91"/>
      <c r="W12" s="67">
        <f>L12+O12+R12</f>
        <v>650</v>
      </c>
      <c r="X12" s="91"/>
      <c r="Y12" s="66">
        <f>ROUND(SUM(M12,P12,S12)/3,3)-IF($U12=1,0.5,IF($U12=2,1.5,0))</f>
        <v>63.725</v>
      </c>
      <c r="Z12" s="55">
        <v>3</v>
      </c>
    </row>
    <row r="13" spans="1:26" s="56" customFormat="1" ht="42.75" customHeight="1">
      <c r="A13" s="94">
        <f>RANK(Y13,Y$10:Y$14,0)</f>
        <v>4</v>
      </c>
      <c r="B13" s="91"/>
      <c r="C13" s="114"/>
      <c r="D13" s="146" t="s">
        <v>397</v>
      </c>
      <c r="E13" s="260"/>
      <c r="F13" s="134" t="s">
        <v>8</v>
      </c>
      <c r="G13" s="148" t="s">
        <v>398</v>
      </c>
      <c r="H13" s="238" t="s">
        <v>399</v>
      </c>
      <c r="I13" s="136" t="s">
        <v>400</v>
      </c>
      <c r="J13" s="136" t="s">
        <v>75</v>
      </c>
      <c r="K13" s="242" t="s">
        <v>146</v>
      </c>
      <c r="L13" s="67">
        <v>209.5</v>
      </c>
      <c r="M13" s="66">
        <f>L13/3.4</f>
        <v>61.61764705882353</v>
      </c>
      <c r="N13" s="95">
        <f>RANK(M13,M$10:M$14,0)</f>
        <v>4</v>
      </c>
      <c r="O13" s="67">
        <v>216</v>
      </c>
      <c r="P13" s="66">
        <f>O13/3.4</f>
        <v>63.529411764705884</v>
      </c>
      <c r="Q13" s="95">
        <f>RANK(P13,P$10:P$14,0)</f>
        <v>3</v>
      </c>
      <c r="R13" s="67">
        <v>213</v>
      </c>
      <c r="S13" s="66">
        <f>R13/3.4</f>
        <v>62.64705882352941</v>
      </c>
      <c r="T13" s="95">
        <f>RANK(S13,S$10:S$14,0)</f>
        <v>4</v>
      </c>
      <c r="U13" s="55"/>
      <c r="V13" s="91"/>
      <c r="W13" s="67">
        <f>L13+O13+R13</f>
        <v>638.5</v>
      </c>
      <c r="X13" s="91"/>
      <c r="Y13" s="66">
        <f>ROUND(SUM(M13,P13,S13)/3,3)-IF($U13=1,0.5,IF($U13=2,1.5,0))</f>
        <v>62.598</v>
      </c>
      <c r="Z13" s="55" t="s">
        <v>125</v>
      </c>
    </row>
    <row r="14" spans="1:26" s="56" customFormat="1" ht="42.75" customHeight="1">
      <c r="A14" s="94">
        <f>RANK(Y14,Y$10:Y$14,0)</f>
        <v>5</v>
      </c>
      <c r="B14" s="91"/>
      <c r="C14" s="114"/>
      <c r="D14" s="225" t="s">
        <v>144</v>
      </c>
      <c r="E14" s="123" t="s">
        <v>147</v>
      </c>
      <c r="F14" s="113" t="s">
        <v>72</v>
      </c>
      <c r="G14" s="150" t="s">
        <v>145</v>
      </c>
      <c r="H14" s="238" t="s">
        <v>114</v>
      </c>
      <c r="I14" s="300" t="s">
        <v>115</v>
      </c>
      <c r="J14" s="267" t="s">
        <v>81</v>
      </c>
      <c r="K14" s="264" t="s">
        <v>146</v>
      </c>
      <c r="L14" s="67">
        <v>192.5</v>
      </c>
      <c r="M14" s="66">
        <f>L14/3.4</f>
        <v>56.61764705882353</v>
      </c>
      <c r="N14" s="95">
        <f>RANK(M14,M$10:M$14,0)</f>
        <v>5</v>
      </c>
      <c r="O14" s="67">
        <v>193</v>
      </c>
      <c r="P14" s="66">
        <f>O14/3.4</f>
        <v>56.76470588235294</v>
      </c>
      <c r="Q14" s="95">
        <f>RANK(P14,P$10:P$14,0)</f>
        <v>5</v>
      </c>
      <c r="R14" s="67">
        <v>208.5</v>
      </c>
      <c r="S14" s="66">
        <f>R14/3.4</f>
        <v>61.32352941176471</v>
      </c>
      <c r="T14" s="95">
        <f>RANK(S14,S$10:S$14,0)</f>
        <v>5</v>
      </c>
      <c r="U14" s="55"/>
      <c r="V14" s="91"/>
      <c r="W14" s="67">
        <f>L14+O14+R14</f>
        <v>594</v>
      </c>
      <c r="X14" s="91"/>
      <c r="Y14" s="66">
        <f>ROUND(SUM(M14,P14,S14)/3,3)-IF($U14=1,0.5,IF($U14=2,1.5,0))</f>
        <v>58.235</v>
      </c>
      <c r="Z14" s="55" t="s">
        <v>125</v>
      </c>
    </row>
    <row r="15" spans="1:25" ht="36" customHeight="1">
      <c r="A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44" s="64" customFormat="1" ht="44.25" customHeight="1">
      <c r="A16" s="51"/>
      <c r="B16" s="51"/>
      <c r="C16" s="60"/>
      <c r="D16" s="60" t="s">
        <v>25</v>
      </c>
      <c r="E16" s="60"/>
      <c r="F16" s="60"/>
      <c r="G16" s="60"/>
      <c r="H16" s="61"/>
      <c r="I16" s="62"/>
      <c r="J16" s="61"/>
      <c r="K16" s="9" t="s">
        <v>124</v>
      </c>
      <c r="L16" s="63"/>
      <c r="N16" s="51"/>
      <c r="O16" s="65"/>
      <c r="Q16" s="51"/>
      <c r="R16" s="65"/>
      <c r="T16" s="51"/>
      <c r="U16" s="51"/>
      <c r="V16" s="51"/>
      <c r="W16" s="51"/>
      <c r="X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4:11" ht="44.25" customHeight="1">
      <c r="D17" s="60" t="s">
        <v>17</v>
      </c>
      <c r="K17" s="9" t="s">
        <v>53</v>
      </c>
    </row>
    <row r="29" ht="12.75">
      <c r="T29" s="64"/>
    </row>
    <row r="30" ht="12.75">
      <c r="T30" s="64"/>
    </row>
    <row r="31" ht="12.75"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spans="11:20" ht="12.75">
      <c r="K1968" s="112"/>
      <c r="T1968" s="64"/>
    </row>
    <row r="1969" spans="11:20" ht="12.75">
      <c r="K1969" s="112"/>
      <c r="T1969" s="64"/>
    </row>
    <row r="1970" spans="11:20" ht="12.75">
      <c r="K1970" s="112"/>
      <c r="T1970" s="64"/>
    </row>
    <row r="1971" spans="11:20" ht="12.75">
      <c r="K1971" s="112"/>
      <c r="T1971" s="64"/>
    </row>
    <row r="1972" ht="12.75">
      <c r="K1972" s="112"/>
    </row>
    <row r="1973" ht="12.75">
      <c r="K1973" s="112"/>
    </row>
    <row r="1974" ht="12.75">
      <c r="K1974" s="112"/>
    </row>
  </sheetData>
  <sheetProtection/>
  <protectedRanges>
    <protectedRange sqref="K14" name="Диапазон1_3_1_1_3_11_1_1_3_1_3_1_1_1_1_4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65" zoomScaleSheetLayoutView="65" workbookViewId="0" topLeftCell="A1">
      <selection activeCell="Y10" sqref="Y10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4.8515625" style="10" customWidth="1"/>
    <col min="5" max="5" width="8.28125" style="10" customWidth="1"/>
    <col min="6" max="6" width="5.57421875" style="10" customWidth="1"/>
    <col min="7" max="7" width="27.57421875" style="10" customWidth="1"/>
    <col min="8" max="8" width="8.7109375" style="10" customWidth="1"/>
    <col min="9" max="9" width="14.28125" style="10" customWidth="1"/>
    <col min="10" max="10" width="12.7109375" style="10" hidden="1" customWidth="1"/>
    <col min="11" max="11" width="21.710937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6.7109375" style="10" customWidth="1"/>
    <col min="27" max="16384" width="9.140625" style="10" customWidth="1"/>
  </cols>
  <sheetData>
    <row r="1" spans="1:26" ht="52.5" customHeight="1">
      <c r="A1" s="347" t="s">
        <v>407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87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461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>RANK(Y10,Y$10:Y$14,0)</f>
        <v>1</v>
      </c>
      <c r="B10" s="26"/>
      <c r="C10" s="92"/>
      <c r="D10" s="285" t="s">
        <v>292</v>
      </c>
      <c r="E10" s="260" t="s">
        <v>293</v>
      </c>
      <c r="F10" s="283" t="s">
        <v>294</v>
      </c>
      <c r="G10" s="285" t="s">
        <v>295</v>
      </c>
      <c r="H10" s="238" t="s">
        <v>296</v>
      </c>
      <c r="I10" s="280" t="s">
        <v>297</v>
      </c>
      <c r="J10" s="281" t="s">
        <v>75</v>
      </c>
      <c r="K10" s="242" t="s">
        <v>78</v>
      </c>
      <c r="L10" s="96">
        <v>235</v>
      </c>
      <c r="M10" s="97">
        <f>L10/3.4</f>
        <v>69.11764705882354</v>
      </c>
      <c r="N10" s="95">
        <f>RANK(M10,M$10:M$14,0)</f>
        <v>1</v>
      </c>
      <c r="O10" s="96">
        <v>235</v>
      </c>
      <c r="P10" s="97">
        <f>O10/3.4</f>
        <v>69.11764705882354</v>
      </c>
      <c r="Q10" s="95">
        <f>RANK(P10,P$10:P$14,0)</f>
        <v>1</v>
      </c>
      <c r="R10" s="96">
        <v>228</v>
      </c>
      <c r="S10" s="97">
        <f>R10/3.4</f>
        <v>67.05882352941177</v>
      </c>
      <c r="T10" s="95">
        <f>RANK(S10,S$10:S$14,0)</f>
        <v>1</v>
      </c>
      <c r="U10" s="98"/>
      <c r="V10" s="98"/>
      <c r="W10" s="96">
        <f>L10+O10+R10</f>
        <v>698</v>
      </c>
      <c r="X10" s="99"/>
      <c r="Y10" s="97">
        <f>ROUND(SUM(M10,P10,S10)/3,3)-IF($U10=1,0.5,IF($U10=2,1.5,0))</f>
        <v>68.431</v>
      </c>
      <c r="Z10" s="27" t="s">
        <v>72</v>
      </c>
    </row>
    <row r="11" spans="1:26" s="28" customFormat="1" ht="42" customHeight="1">
      <c r="A11" s="94">
        <f>RANK(Y11,Y$10:Y$14,0)</f>
        <v>2</v>
      </c>
      <c r="B11" s="26"/>
      <c r="C11" s="92"/>
      <c r="D11" s="276" t="s">
        <v>286</v>
      </c>
      <c r="E11" s="260" t="s">
        <v>287</v>
      </c>
      <c r="F11" s="283" t="s">
        <v>72</v>
      </c>
      <c r="G11" s="284" t="s">
        <v>288</v>
      </c>
      <c r="H11" s="238" t="s">
        <v>289</v>
      </c>
      <c r="I11" s="238" t="s">
        <v>290</v>
      </c>
      <c r="J11" s="241" t="s">
        <v>99</v>
      </c>
      <c r="K11" s="242" t="s">
        <v>291</v>
      </c>
      <c r="L11" s="96">
        <v>228.5</v>
      </c>
      <c r="M11" s="97">
        <f>L11/3.4</f>
        <v>67.20588235294117</v>
      </c>
      <c r="N11" s="95">
        <f>RANK(M11,M$10:M$14,0)</f>
        <v>2</v>
      </c>
      <c r="O11" s="96">
        <v>229.5</v>
      </c>
      <c r="P11" s="97">
        <f>O11/3.4</f>
        <v>67.5</v>
      </c>
      <c r="Q11" s="95">
        <f>RANK(P11,P$10:P$14,0)</f>
        <v>2</v>
      </c>
      <c r="R11" s="96">
        <v>228</v>
      </c>
      <c r="S11" s="97">
        <f>R11/3.4</f>
        <v>67.05882352941177</v>
      </c>
      <c r="T11" s="95">
        <f>RANK(S11,S$10:S$14,0)</f>
        <v>1</v>
      </c>
      <c r="U11" s="98"/>
      <c r="V11" s="98"/>
      <c r="W11" s="96">
        <f>L11+O11+R11</f>
        <v>686</v>
      </c>
      <c r="X11" s="99"/>
      <c r="Y11" s="97">
        <f>ROUND(SUM(M11,P11,S11)/3,3)-IF($U11=1,0.5,IF($U11=2,1.5,0))</f>
        <v>67.255</v>
      </c>
      <c r="Z11" s="27" t="s">
        <v>72</v>
      </c>
    </row>
    <row r="12" spans="1:26" s="28" customFormat="1" ht="42" customHeight="1">
      <c r="A12" s="94">
        <f>RANK(Y12,Y$10:Y$14,0)</f>
        <v>3</v>
      </c>
      <c r="B12" s="26"/>
      <c r="C12" s="92"/>
      <c r="D12" s="276" t="s">
        <v>284</v>
      </c>
      <c r="E12" s="123" t="s">
        <v>103</v>
      </c>
      <c r="F12" s="134" t="s">
        <v>72</v>
      </c>
      <c r="G12" s="148" t="s">
        <v>285</v>
      </c>
      <c r="H12" s="136" t="s">
        <v>76</v>
      </c>
      <c r="I12" s="136" t="s">
        <v>77</v>
      </c>
      <c r="J12" s="136" t="s">
        <v>75</v>
      </c>
      <c r="K12" s="281" t="s">
        <v>71</v>
      </c>
      <c r="L12" s="96">
        <v>222</v>
      </c>
      <c r="M12" s="97">
        <f>L12/3.4</f>
        <v>65.29411764705883</v>
      </c>
      <c r="N12" s="95">
        <f>RANK(M12,M$10:M$14,0)</f>
        <v>3</v>
      </c>
      <c r="O12" s="96">
        <v>229</v>
      </c>
      <c r="P12" s="97">
        <f>O12/3.4</f>
        <v>67.3529411764706</v>
      </c>
      <c r="Q12" s="95">
        <f>RANK(P12,P$10:P$14,0)</f>
        <v>3</v>
      </c>
      <c r="R12" s="96">
        <v>221.5</v>
      </c>
      <c r="S12" s="97">
        <f>R12/3.4</f>
        <v>65.14705882352942</v>
      </c>
      <c r="T12" s="95">
        <f>RANK(S12,S$10:S$14,0)</f>
        <v>4</v>
      </c>
      <c r="U12" s="98"/>
      <c r="V12" s="98"/>
      <c r="W12" s="96">
        <f>L12+O12+R12</f>
        <v>672.5</v>
      </c>
      <c r="X12" s="99"/>
      <c r="Y12" s="97">
        <f>ROUND(SUM(M12,P12,S12)/3,3)-IF($U12=1,0.5,IF($U12=2,1.5,0))</f>
        <v>65.931</v>
      </c>
      <c r="Z12" s="27">
        <v>1</v>
      </c>
    </row>
    <row r="13" spans="1:26" s="28" customFormat="1" ht="42" customHeight="1">
      <c r="A13" s="94">
        <f>RANK(Y13,Y$10:Y$14,0)</f>
        <v>4</v>
      </c>
      <c r="B13" s="26"/>
      <c r="C13" s="92"/>
      <c r="D13" s="276" t="s">
        <v>256</v>
      </c>
      <c r="E13" s="316" t="s">
        <v>257</v>
      </c>
      <c r="F13" s="317" t="s">
        <v>72</v>
      </c>
      <c r="G13" s="318" t="s">
        <v>258</v>
      </c>
      <c r="H13" s="319" t="s">
        <v>259</v>
      </c>
      <c r="I13" s="320" t="s">
        <v>260</v>
      </c>
      <c r="J13" s="303" t="s">
        <v>75</v>
      </c>
      <c r="K13" s="321" t="s">
        <v>227</v>
      </c>
      <c r="L13" s="96">
        <v>218.5</v>
      </c>
      <c r="M13" s="97">
        <f>L13/3.4</f>
        <v>64.26470588235294</v>
      </c>
      <c r="N13" s="95">
        <f>RANK(M13,M$10:M$14,0)</f>
        <v>5</v>
      </c>
      <c r="O13" s="96">
        <v>227.5</v>
      </c>
      <c r="P13" s="97">
        <f>O13/3.4</f>
        <v>66.91176470588235</v>
      </c>
      <c r="Q13" s="95">
        <f>RANK(P13,P$10:P$14,0)</f>
        <v>4</v>
      </c>
      <c r="R13" s="96">
        <v>221.5</v>
      </c>
      <c r="S13" s="97">
        <f>R13/3.4</f>
        <v>65.14705882352942</v>
      </c>
      <c r="T13" s="95">
        <f>RANK(S13,S$10:S$14,0)</f>
        <v>4</v>
      </c>
      <c r="U13" s="98"/>
      <c r="V13" s="98"/>
      <c r="W13" s="96">
        <f>L13+O13+R13</f>
        <v>667.5</v>
      </c>
      <c r="X13" s="99"/>
      <c r="Y13" s="97">
        <f>ROUND(SUM(M13,P13,S13)/3,3)-IF($U13=1,0.5,IF($U13=2,1.5,0))</f>
        <v>65.441</v>
      </c>
      <c r="Z13" s="27">
        <v>1</v>
      </c>
    </row>
    <row r="14" spans="1:26" s="28" customFormat="1" ht="42" customHeight="1">
      <c r="A14" s="94">
        <f>RANK(Y14,Y$10:Y$14,0)</f>
        <v>5</v>
      </c>
      <c r="B14" s="26"/>
      <c r="C14" s="92"/>
      <c r="D14" s="278" t="s">
        <v>279</v>
      </c>
      <c r="E14" s="123" t="s">
        <v>280</v>
      </c>
      <c r="F14" s="151" t="s">
        <v>72</v>
      </c>
      <c r="G14" s="231" t="s">
        <v>281</v>
      </c>
      <c r="H14" s="238" t="s">
        <v>282</v>
      </c>
      <c r="I14" s="136" t="s">
        <v>283</v>
      </c>
      <c r="J14" s="280" t="s">
        <v>75</v>
      </c>
      <c r="K14" s="242" t="s">
        <v>253</v>
      </c>
      <c r="L14" s="96">
        <v>220</v>
      </c>
      <c r="M14" s="97">
        <f>L14/3.4</f>
        <v>64.70588235294117</v>
      </c>
      <c r="N14" s="95">
        <f>RANK(M14,M$10:M$14,0)</f>
        <v>4</v>
      </c>
      <c r="O14" s="96">
        <v>222</v>
      </c>
      <c r="P14" s="97">
        <f>O14/3.4</f>
        <v>65.29411764705883</v>
      </c>
      <c r="Q14" s="95">
        <f>RANK(P14,P$10:P$14,0)</f>
        <v>5</v>
      </c>
      <c r="R14" s="96">
        <v>223</v>
      </c>
      <c r="S14" s="97">
        <f>R14/3.4</f>
        <v>65.58823529411765</v>
      </c>
      <c r="T14" s="95">
        <f>RANK(S14,S$10:S$14,0)</f>
        <v>3</v>
      </c>
      <c r="U14" s="98"/>
      <c r="V14" s="98"/>
      <c r="W14" s="96">
        <f>L14+O14+R14</f>
        <v>665</v>
      </c>
      <c r="X14" s="99"/>
      <c r="Y14" s="97">
        <f>ROUND(SUM(M14,P14,S14)/3,3)-IF($U14=1,0.5,IF($U14=2,1.5,0))</f>
        <v>65.196</v>
      </c>
      <c r="Z14" s="27">
        <v>1</v>
      </c>
    </row>
    <row r="15" spans="1:26" s="28" customFormat="1" ht="37.5" customHeight="1">
      <c r="A15" s="29"/>
      <c r="B15" s="30"/>
      <c r="C15" s="31"/>
      <c r="D15" s="45"/>
      <c r="E15" s="4"/>
      <c r="F15" s="5"/>
      <c r="G15" s="6"/>
      <c r="H15" s="46"/>
      <c r="I15" s="47"/>
      <c r="J15" s="5"/>
      <c r="K15" s="7"/>
      <c r="L15" s="32"/>
      <c r="M15" s="33"/>
      <c r="N15" s="34"/>
      <c r="O15" s="32"/>
      <c r="P15" s="33"/>
      <c r="Q15" s="34"/>
      <c r="R15" s="32"/>
      <c r="S15" s="33"/>
      <c r="T15" s="34"/>
      <c r="U15" s="34"/>
      <c r="V15" s="34"/>
      <c r="W15" s="32"/>
      <c r="X15" s="35"/>
      <c r="Y15" s="33"/>
      <c r="Z15" s="36"/>
    </row>
    <row r="16" spans="1:26" ht="48" customHeight="1">
      <c r="A16" s="37"/>
      <c r="B16" s="37"/>
      <c r="C16" s="37"/>
      <c r="D16" s="37" t="s">
        <v>25</v>
      </c>
      <c r="E16" s="37"/>
      <c r="F16" s="37"/>
      <c r="G16" s="37"/>
      <c r="H16" s="37"/>
      <c r="J16" s="37"/>
      <c r="K16" s="9" t="s">
        <v>124</v>
      </c>
      <c r="L16" s="38"/>
      <c r="M16" s="39"/>
      <c r="N16" s="37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:26" ht="48" customHeight="1">
      <c r="A17" s="37"/>
      <c r="B17" s="37"/>
      <c r="C17" s="37"/>
      <c r="D17" s="37" t="s">
        <v>17</v>
      </c>
      <c r="E17" s="37"/>
      <c r="F17" s="37"/>
      <c r="G17" s="37"/>
      <c r="H17" s="37"/>
      <c r="J17" s="37"/>
      <c r="K17" s="9" t="s">
        <v>53</v>
      </c>
      <c r="L17" s="38"/>
      <c r="M17" s="42"/>
      <c r="O17" s="40"/>
      <c r="P17" s="41"/>
      <c r="Q17" s="37"/>
      <c r="R17" s="40"/>
      <c r="S17" s="41"/>
      <c r="T17" s="37"/>
      <c r="U17" s="37"/>
      <c r="V17" s="37"/>
      <c r="W17" s="37"/>
      <c r="X17" s="37"/>
      <c r="Y17" s="41"/>
      <c r="Z17" s="37"/>
    </row>
    <row r="18" spans="12:13" ht="12.75">
      <c r="L18" s="38"/>
      <c r="M18" s="39"/>
    </row>
    <row r="19" spans="11:13" ht="12.75">
      <c r="K19" s="39"/>
      <c r="L19" s="38"/>
      <c r="M19" s="39"/>
    </row>
  </sheetData>
  <sheetProtection/>
  <protectedRanges>
    <protectedRange sqref="K14" name="Диапазон1_3_1_1_3_11_1_1_3_1_1_2_1_3_1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65" zoomScaleNormal="60" zoomScaleSheetLayoutView="65" workbookViewId="0" topLeftCell="A2">
      <selection activeCell="A5" sqref="A5:Z5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8.710937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47" t="s">
        <v>463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112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462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>RANK(Y10,Y$10:Y$14,0)</f>
        <v>1</v>
      </c>
      <c r="B10" s="26"/>
      <c r="C10" s="92"/>
      <c r="D10" s="146" t="s">
        <v>315</v>
      </c>
      <c r="E10" s="123" t="s">
        <v>316</v>
      </c>
      <c r="F10" s="130" t="s">
        <v>8</v>
      </c>
      <c r="G10" s="148" t="s">
        <v>317</v>
      </c>
      <c r="H10" s="238" t="s">
        <v>318</v>
      </c>
      <c r="I10" s="302" t="s">
        <v>319</v>
      </c>
      <c r="J10" s="281" t="s">
        <v>319</v>
      </c>
      <c r="K10" s="247" t="s">
        <v>320</v>
      </c>
      <c r="L10" s="96">
        <v>167</v>
      </c>
      <c r="M10" s="97">
        <f>L10/2.6-IF($U10=1,0.5,IF($U10=2,1.5,0))</f>
        <v>64.23076923076923</v>
      </c>
      <c r="N10" s="95">
        <f>RANK(M10,M$10:M$14,0)</f>
        <v>2</v>
      </c>
      <c r="O10" s="96">
        <v>169.5</v>
      </c>
      <c r="P10" s="97">
        <f>O10/2.6-IF($U10=1,0.5,IF($U10=2,1.5,0))</f>
        <v>65.1923076923077</v>
      </c>
      <c r="Q10" s="95">
        <f>RANK(P10,P$10:P$14,0)</f>
        <v>2</v>
      </c>
      <c r="R10" s="96">
        <v>171</v>
      </c>
      <c r="S10" s="97">
        <f>R10/2.6-IF($U10=1,0.5,IF($U10=2,1.5,0))</f>
        <v>65.76923076923077</v>
      </c>
      <c r="T10" s="95">
        <f>RANK(S10,S$10:S$14,0)</f>
        <v>1</v>
      </c>
      <c r="U10" s="98"/>
      <c r="V10" s="98"/>
      <c r="W10" s="96">
        <f>L10+O10+R10</f>
        <v>507.5</v>
      </c>
      <c r="X10" s="99"/>
      <c r="Y10" s="97">
        <f>ROUND(SUM(M10,P10,S10)/3,3)</f>
        <v>65.064</v>
      </c>
      <c r="Z10" s="27" t="s">
        <v>125</v>
      </c>
    </row>
    <row r="11" spans="1:26" s="28" customFormat="1" ht="42" customHeight="1">
      <c r="A11" s="94">
        <f>RANK(Y11,Y$10:Y$14,0)</f>
        <v>2</v>
      </c>
      <c r="B11" s="26"/>
      <c r="C11" s="92"/>
      <c r="D11" s="278" t="s">
        <v>401</v>
      </c>
      <c r="E11" s="260" t="s">
        <v>402</v>
      </c>
      <c r="F11" s="266" t="s">
        <v>8</v>
      </c>
      <c r="G11" s="265" t="s">
        <v>403</v>
      </c>
      <c r="H11" s="237" t="s">
        <v>404</v>
      </c>
      <c r="I11" s="238" t="s">
        <v>405</v>
      </c>
      <c r="J11" s="266" t="s">
        <v>233</v>
      </c>
      <c r="K11" s="242" t="s">
        <v>406</v>
      </c>
      <c r="L11" s="96">
        <v>171</v>
      </c>
      <c r="M11" s="97">
        <f>L11/2.6-IF($U11=1,0.5,IF($U11=2,1.5,0))</f>
        <v>65.26923076923077</v>
      </c>
      <c r="N11" s="95">
        <f>RANK(M11,M$10:M$14,0)</f>
        <v>1</v>
      </c>
      <c r="O11" s="96">
        <v>169</v>
      </c>
      <c r="P11" s="97">
        <f>O11/2.6-IF($U11=1,0.5,IF($U11=2,1.5,0))</f>
        <v>64.5</v>
      </c>
      <c r="Q11" s="95">
        <f>RANK(P11,P$10:P$14,0)</f>
        <v>3</v>
      </c>
      <c r="R11" s="96">
        <v>170.5</v>
      </c>
      <c r="S11" s="97">
        <f>R11/2.6-IF($U11=1,0.5,IF($U11=2,1.5,0))</f>
        <v>65.07692307692308</v>
      </c>
      <c r="T11" s="95">
        <f>RANK(S11,S$10:S$14,0)</f>
        <v>2</v>
      </c>
      <c r="U11" s="98">
        <v>1</v>
      </c>
      <c r="V11" s="98"/>
      <c r="W11" s="96">
        <f>L11+O11+R11</f>
        <v>510.5</v>
      </c>
      <c r="X11" s="99"/>
      <c r="Y11" s="97">
        <f>ROUND(SUM(M11,P11,S11)/3,3)</f>
        <v>64.949</v>
      </c>
      <c r="Z11" s="27" t="s">
        <v>125</v>
      </c>
    </row>
    <row r="12" spans="1:26" s="28" customFormat="1" ht="42" customHeight="1">
      <c r="A12" s="94">
        <f>RANK(Y12,Y$10:Y$14,0)</f>
        <v>3</v>
      </c>
      <c r="B12" s="26"/>
      <c r="C12" s="92"/>
      <c r="D12" s="146" t="s">
        <v>360</v>
      </c>
      <c r="E12" s="260" t="s">
        <v>361</v>
      </c>
      <c r="F12" s="134" t="s">
        <v>8</v>
      </c>
      <c r="G12" s="284" t="s">
        <v>362</v>
      </c>
      <c r="H12" s="237" t="s">
        <v>363</v>
      </c>
      <c r="I12" s="238" t="s">
        <v>116</v>
      </c>
      <c r="J12" s="301" t="s">
        <v>75</v>
      </c>
      <c r="K12" s="242" t="s">
        <v>253</v>
      </c>
      <c r="L12" s="96">
        <v>166</v>
      </c>
      <c r="M12" s="97">
        <f>L12/2.6-IF($U12=1,0.5,IF($U12=2,1.5,0))</f>
        <v>63.84615384615385</v>
      </c>
      <c r="N12" s="95">
        <f>RANK(M12,M$10:M$14,0)</f>
        <v>3</v>
      </c>
      <c r="O12" s="96">
        <v>171</v>
      </c>
      <c r="P12" s="97">
        <f>O12/2.6-IF($U12=1,0.5,IF($U12=2,1.5,0))</f>
        <v>65.76923076923077</v>
      </c>
      <c r="Q12" s="95">
        <f>RANK(P12,P$10:P$14,0)</f>
        <v>1</v>
      </c>
      <c r="R12" s="96">
        <v>166</v>
      </c>
      <c r="S12" s="97">
        <f>R12/2.6-IF($U12=1,0.5,IF($U12=2,1.5,0))</f>
        <v>63.84615384615385</v>
      </c>
      <c r="T12" s="95">
        <f>RANK(S12,S$10:S$14,0)</f>
        <v>3</v>
      </c>
      <c r="U12" s="98"/>
      <c r="V12" s="98"/>
      <c r="W12" s="96">
        <f>L12+O12+R12</f>
        <v>503</v>
      </c>
      <c r="X12" s="99"/>
      <c r="Y12" s="97">
        <f>ROUND(SUM(M12,P12,S12)/3,3)</f>
        <v>64.487</v>
      </c>
      <c r="Z12" s="27" t="s">
        <v>125</v>
      </c>
    </row>
    <row r="13" spans="1:26" s="28" customFormat="1" ht="42" customHeight="1">
      <c r="A13" s="94">
        <f>RANK(Y13,Y$10:Y$14,0)</f>
        <v>4</v>
      </c>
      <c r="B13" s="26"/>
      <c r="C13" s="92"/>
      <c r="D13" s="146" t="s">
        <v>321</v>
      </c>
      <c r="E13" s="123" t="s">
        <v>322</v>
      </c>
      <c r="F13" s="130" t="s">
        <v>8</v>
      </c>
      <c r="G13" s="143" t="s">
        <v>323</v>
      </c>
      <c r="H13" s="237" t="s">
        <v>324</v>
      </c>
      <c r="I13" s="241" t="s">
        <v>325</v>
      </c>
      <c r="J13" s="247" t="s">
        <v>169</v>
      </c>
      <c r="K13" s="242" t="s">
        <v>170</v>
      </c>
      <c r="L13" s="96">
        <v>159</v>
      </c>
      <c r="M13" s="97">
        <f>L13/2.6-IF($U13=1,0.5,IF($U13=2,1.5,0))</f>
        <v>61.15384615384615</v>
      </c>
      <c r="N13" s="95">
        <f>RANK(M13,M$10:M$14,0)</f>
        <v>4</v>
      </c>
      <c r="O13" s="96">
        <v>164</v>
      </c>
      <c r="P13" s="97">
        <f>O13/2.6-IF($U13=1,0.5,IF($U13=2,1.5,0))</f>
        <v>63.07692307692307</v>
      </c>
      <c r="Q13" s="95">
        <f>RANK(P13,P$10:P$14,0)</f>
        <v>4</v>
      </c>
      <c r="R13" s="96">
        <v>163</v>
      </c>
      <c r="S13" s="97">
        <f>R13/2.6-IF($U13=1,0.5,IF($U13=2,1.5,0))</f>
        <v>62.69230769230769</v>
      </c>
      <c r="T13" s="95">
        <f>RANK(S13,S$10:S$14,0)</f>
        <v>4</v>
      </c>
      <c r="U13" s="98"/>
      <c r="V13" s="98"/>
      <c r="W13" s="96">
        <f>L13+O13+R13</f>
        <v>486</v>
      </c>
      <c r="X13" s="99"/>
      <c r="Y13" s="97">
        <f>ROUND(SUM(M13,P13,S13)/3,3)</f>
        <v>62.308</v>
      </c>
      <c r="Z13" s="27" t="s">
        <v>125</v>
      </c>
    </row>
    <row r="14" spans="1:26" s="28" customFormat="1" ht="42" customHeight="1">
      <c r="A14" s="94"/>
      <c r="B14" s="26"/>
      <c r="C14" s="92"/>
      <c r="D14" s="146" t="s">
        <v>312</v>
      </c>
      <c r="E14" s="260" t="s">
        <v>122</v>
      </c>
      <c r="F14" s="134" t="s">
        <v>8</v>
      </c>
      <c r="G14" s="148" t="s">
        <v>313</v>
      </c>
      <c r="H14" s="238" t="s">
        <v>101</v>
      </c>
      <c r="I14" s="251" t="s">
        <v>102</v>
      </c>
      <c r="J14" s="288" t="s">
        <v>100</v>
      </c>
      <c r="K14" s="283" t="s">
        <v>314</v>
      </c>
      <c r="L14" s="96"/>
      <c r="M14" s="97"/>
      <c r="N14" s="95"/>
      <c r="O14" s="96"/>
      <c r="P14" s="97"/>
      <c r="Q14" s="95"/>
      <c r="R14" s="96"/>
      <c r="S14" s="97"/>
      <c r="T14" s="95"/>
      <c r="U14" s="98"/>
      <c r="V14" s="98"/>
      <c r="W14" s="96"/>
      <c r="X14" s="99"/>
      <c r="Y14" s="97" t="s">
        <v>216</v>
      </c>
      <c r="Z14" s="27" t="s">
        <v>125</v>
      </c>
    </row>
    <row r="15" spans="1:26" s="28" customFormat="1" ht="36.75" customHeight="1">
      <c r="A15" s="29"/>
      <c r="B15" s="30"/>
      <c r="C15" s="31"/>
      <c r="D15" s="45"/>
      <c r="E15" s="4"/>
      <c r="F15" s="5"/>
      <c r="G15" s="6"/>
      <c r="H15" s="46"/>
      <c r="I15" s="47"/>
      <c r="J15" s="5"/>
      <c r="K15" s="7"/>
      <c r="L15" s="32"/>
      <c r="M15" s="33"/>
      <c r="N15" s="34"/>
      <c r="O15" s="32"/>
      <c r="P15" s="33"/>
      <c r="Q15" s="34"/>
      <c r="R15" s="32"/>
      <c r="S15" s="33"/>
      <c r="T15" s="34"/>
      <c r="U15" s="34"/>
      <c r="V15" s="34"/>
      <c r="W15" s="32"/>
      <c r="X15" s="35"/>
      <c r="Y15" s="33"/>
      <c r="Z15" s="36"/>
    </row>
    <row r="16" spans="1:26" ht="48" customHeight="1">
      <c r="A16" s="37"/>
      <c r="B16" s="37"/>
      <c r="C16" s="37"/>
      <c r="D16" s="37" t="s">
        <v>25</v>
      </c>
      <c r="E16" s="37"/>
      <c r="F16" s="37"/>
      <c r="G16" s="37"/>
      <c r="H16" s="37"/>
      <c r="J16" s="37"/>
      <c r="K16" s="9" t="s">
        <v>124</v>
      </c>
      <c r="L16" s="38"/>
      <c r="M16" s="39"/>
      <c r="N16" s="37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:26" ht="48" customHeight="1">
      <c r="A17" s="37"/>
      <c r="B17" s="37"/>
      <c r="C17" s="37"/>
      <c r="D17" s="37" t="s">
        <v>17</v>
      </c>
      <c r="E17" s="37"/>
      <c r="F17" s="37"/>
      <c r="G17" s="37"/>
      <c r="H17" s="37"/>
      <c r="J17" s="37"/>
      <c r="K17" s="9" t="s">
        <v>53</v>
      </c>
      <c r="L17" s="38"/>
      <c r="M17" s="42"/>
      <c r="O17" s="40"/>
      <c r="P17" s="41"/>
      <c r="Q17" s="37"/>
      <c r="R17" s="40"/>
      <c r="S17" s="41"/>
      <c r="T17" s="37"/>
      <c r="U17" s="37"/>
      <c r="V17" s="37"/>
      <c r="W17" s="37"/>
      <c r="X17" s="37"/>
      <c r="Y17" s="41"/>
      <c r="Z17" s="37"/>
    </row>
    <row r="18" spans="12:13" ht="12.75">
      <c r="L18" s="38"/>
      <c r="M18" s="39"/>
    </row>
    <row r="19" spans="11:13" ht="12.75">
      <c r="K19" s="39"/>
      <c r="L19" s="38"/>
      <c r="M19" s="39"/>
    </row>
  </sheetData>
  <sheetProtection/>
  <protectedRanges>
    <protectedRange sqref="K13" name="Диапазон1_3_1_1_3_11_1_1_3_1_1_2_2_1"/>
    <protectedRange sqref="K14" name="Диапазон1_3_1_1_3_11_1_1_3_1_1_2_1_3_3_1_2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5" zoomScaleSheetLayoutView="65" workbookViewId="0" topLeftCell="A1">
      <selection activeCell="R12" sqref="R12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851562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47" t="s">
        <v>463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149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369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>RANK(Y10,Y$10:Y$13,0)</f>
        <v>1</v>
      </c>
      <c r="B10" s="26"/>
      <c r="C10" s="92"/>
      <c r="D10" s="146" t="s">
        <v>238</v>
      </c>
      <c r="E10" s="123" t="s">
        <v>239</v>
      </c>
      <c r="F10" s="130">
        <v>3</v>
      </c>
      <c r="G10" s="143" t="s">
        <v>240</v>
      </c>
      <c r="H10" s="245" t="s">
        <v>241</v>
      </c>
      <c r="I10" s="246" t="s">
        <v>242</v>
      </c>
      <c r="J10" s="247" t="s">
        <v>243</v>
      </c>
      <c r="K10" s="242" t="s">
        <v>298</v>
      </c>
      <c r="L10" s="96">
        <v>191</v>
      </c>
      <c r="M10" s="97">
        <f>L10/3-IF($U10=1,0.5,IF($U10=2,1.5,0))</f>
        <v>63.666666666666664</v>
      </c>
      <c r="N10" s="95">
        <f>RANK(M10,M$10:M$13,0)</f>
        <v>1</v>
      </c>
      <c r="O10" s="96">
        <v>190.5</v>
      </c>
      <c r="P10" s="97">
        <f>O10/3-IF($U10=1,0.5,IF($U10=2,1.5,0))</f>
        <v>63.5</v>
      </c>
      <c r="Q10" s="95">
        <f>RANK(P10,P$10:P$13,0)</f>
        <v>1</v>
      </c>
      <c r="R10" s="96">
        <v>187</v>
      </c>
      <c r="S10" s="97">
        <f>R10/3-IF($U10=1,0.5,IF($U10=2,1.5,0))</f>
        <v>62.333333333333336</v>
      </c>
      <c r="T10" s="95">
        <f>RANK(S10,S$10:S$13,0)</f>
        <v>2</v>
      </c>
      <c r="U10" s="98"/>
      <c r="V10" s="98"/>
      <c r="W10" s="96">
        <f>L10+O10+R10</f>
        <v>568.5</v>
      </c>
      <c r="X10" s="99"/>
      <c r="Y10" s="97">
        <f>ROUND(SUM(M10,P10,S10)/3,3)</f>
        <v>63.167</v>
      </c>
      <c r="Z10" s="27" t="s">
        <v>125</v>
      </c>
    </row>
    <row r="11" spans="1:26" s="28" customFormat="1" ht="42" customHeight="1">
      <c r="A11" s="94">
        <f>RANK(Y11,Y$10:Y$13,0)</f>
        <v>2</v>
      </c>
      <c r="B11" s="26"/>
      <c r="C11" s="92"/>
      <c r="D11" s="304" t="s">
        <v>408</v>
      </c>
      <c r="E11" s="260"/>
      <c r="F11" s="305" t="s">
        <v>8</v>
      </c>
      <c r="G11" s="306" t="s">
        <v>409</v>
      </c>
      <c r="H11" s="238" t="s">
        <v>410</v>
      </c>
      <c r="I11" s="241" t="s">
        <v>411</v>
      </c>
      <c r="J11" s="241" t="s">
        <v>412</v>
      </c>
      <c r="K11" s="307" t="s">
        <v>413</v>
      </c>
      <c r="L11" s="96">
        <v>189.5</v>
      </c>
      <c r="M11" s="97">
        <f>L11/3-IF($U11=1,0.5,IF($U11=2,1.5,0))</f>
        <v>63.166666666666664</v>
      </c>
      <c r="N11" s="95">
        <f>RANK(M11,M$10:M$13,0)</f>
        <v>2</v>
      </c>
      <c r="O11" s="96">
        <v>177</v>
      </c>
      <c r="P11" s="97">
        <f>O11/3-IF($U11=1,0.5,IF($U11=2,1.5,0))</f>
        <v>59</v>
      </c>
      <c r="Q11" s="95">
        <f>RANK(P11,P$10:P$13,0)</f>
        <v>3</v>
      </c>
      <c r="R11" s="96">
        <v>191</v>
      </c>
      <c r="S11" s="97">
        <f>R11/3-IF($U11=1,0.5,IF($U11=2,1.5,0))</f>
        <v>63.666666666666664</v>
      </c>
      <c r="T11" s="95">
        <f>RANK(S11,S$10:S$13,0)</f>
        <v>1</v>
      </c>
      <c r="U11" s="98"/>
      <c r="V11" s="98"/>
      <c r="W11" s="96">
        <f>L11+O11+R11</f>
        <v>557.5</v>
      </c>
      <c r="X11" s="99"/>
      <c r="Y11" s="97">
        <f>ROUND(SUM(M11,P11,S11)/3,3)</f>
        <v>61.944</v>
      </c>
      <c r="Z11" s="27" t="s">
        <v>125</v>
      </c>
    </row>
    <row r="12" spans="1:26" s="28" customFormat="1" ht="42" customHeight="1">
      <c r="A12" s="94">
        <f>RANK(Y12,Y$10:Y$13,0)</f>
        <v>3</v>
      </c>
      <c r="B12" s="26"/>
      <c r="C12" s="92"/>
      <c r="D12" s="146" t="s">
        <v>415</v>
      </c>
      <c r="E12" s="123" t="s">
        <v>416</v>
      </c>
      <c r="F12" s="130" t="s">
        <v>8</v>
      </c>
      <c r="G12" s="143" t="s">
        <v>417</v>
      </c>
      <c r="H12" s="238" t="s">
        <v>418</v>
      </c>
      <c r="I12" s="241" t="s">
        <v>419</v>
      </c>
      <c r="J12" s="241" t="s">
        <v>420</v>
      </c>
      <c r="K12" s="242" t="s">
        <v>421</v>
      </c>
      <c r="L12" s="96">
        <v>189.5</v>
      </c>
      <c r="M12" s="97">
        <f>L12/3-IF($U12=1,0.5,IF($U12=2,1.5,0))</f>
        <v>63.166666666666664</v>
      </c>
      <c r="N12" s="95">
        <f>RANK(M12,M$10:M$13,0)</f>
        <v>2</v>
      </c>
      <c r="O12" s="96">
        <v>180</v>
      </c>
      <c r="P12" s="97">
        <f>O12/3-IF($U12=1,0.5,IF($U12=2,1.5,0))</f>
        <v>60</v>
      </c>
      <c r="Q12" s="95">
        <f>RANK(P12,P$10:P$13,0)</f>
        <v>2</v>
      </c>
      <c r="R12" s="96">
        <v>182</v>
      </c>
      <c r="S12" s="97">
        <f>R12/3-IF($U12=1,0.5,IF($U12=2,1.5,0))</f>
        <v>60.666666666666664</v>
      </c>
      <c r="T12" s="95">
        <f>RANK(S12,S$10:S$13,0)</f>
        <v>3</v>
      </c>
      <c r="U12" s="98"/>
      <c r="V12" s="98"/>
      <c r="W12" s="96">
        <f>L12+O12+R12</f>
        <v>551.5</v>
      </c>
      <c r="X12" s="99"/>
      <c r="Y12" s="97">
        <f>ROUND(SUM(M12,P12,S12)/3,3)</f>
        <v>61.278</v>
      </c>
      <c r="Z12" s="27" t="s">
        <v>125</v>
      </c>
    </row>
    <row r="13" spans="1:26" s="28" customFormat="1" ht="42" customHeight="1">
      <c r="A13" s="94"/>
      <c r="B13" s="26"/>
      <c r="C13" s="92"/>
      <c r="D13" s="265" t="s">
        <v>234</v>
      </c>
      <c r="E13" s="260"/>
      <c r="F13" s="266">
        <v>3</v>
      </c>
      <c r="G13" s="265" t="s">
        <v>235</v>
      </c>
      <c r="H13" s="238" t="s">
        <v>236</v>
      </c>
      <c r="I13" s="238" t="s">
        <v>414</v>
      </c>
      <c r="J13" s="267" t="s">
        <v>319</v>
      </c>
      <c r="K13" s="263" t="s">
        <v>237</v>
      </c>
      <c r="L13" s="96"/>
      <c r="M13" s="97"/>
      <c r="N13" s="95"/>
      <c r="O13" s="96"/>
      <c r="P13" s="97"/>
      <c r="Q13" s="95"/>
      <c r="R13" s="96"/>
      <c r="S13" s="97"/>
      <c r="T13" s="95"/>
      <c r="U13" s="98"/>
      <c r="V13" s="98"/>
      <c r="W13" s="96"/>
      <c r="X13" s="99"/>
      <c r="Y13" s="97" t="s">
        <v>216</v>
      </c>
      <c r="Z13" s="27" t="s">
        <v>125</v>
      </c>
    </row>
    <row r="14" spans="1:26" s="28" customFormat="1" ht="37.5" customHeight="1">
      <c r="A14" s="29"/>
      <c r="B14" s="30"/>
      <c r="C14" s="31"/>
      <c r="D14" s="45"/>
      <c r="E14" s="4"/>
      <c r="F14" s="5"/>
      <c r="G14" s="6"/>
      <c r="H14" s="46"/>
      <c r="I14" s="47"/>
      <c r="J14" s="5"/>
      <c r="K14" s="7"/>
      <c r="L14" s="32"/>
      <c r="M14" s="33"/>
      <c r="N14" s="34"/>
      <c r="O14" s="32"/>
      <c r="P14" s="33"/>
      <c r="Q14" s="34"/>
      <c r="R14" s="32"/>
      <c r="S14" s="33"/>
      <c r="T14" s="34"/>
      <c r="U14" s="34"/>
      <c r="V14" s="34"/>
      <c r="W14" s="32"/>
      <c r="X14" s="35"/>
      <c r="Y14" s="33"/>
      <c r="Z14" s="36"/>
    </row>
    <row r="15" spans="1:26" ht="48" customHeight="1">
      <c r="A15" s="37"/>
      <c r="B15" s="37"/>
      <c r="C15" s="37"/>
      <c r="D15" s="37" t="s">
        <v>25</v>
      </c>
      <c r="E15" s="37"/>
      <c r="F15" s="37"/>
      <c r="G15" s="37"/>
      <c r="H15" s="37"/>
      <c r="J15" s="37"/>
      <c r="K15" s="9" t="s">
        <v>124</v>
      </c>
      <c r="L15" s="38"/>
      <c r="M15" s="39"/>
      <c r="N15" s="37"/>
      <c r="O15" s="40"/>
      <c r="P15" s="41"/>
      <c r="Q15" s="37"/>
      <c r="R15" s="40"/>
      <c r="S15" s="41"/>
      <c r="T15" s="37"/>
      <c r="U15" s="37"/>
      <c r="V15" s="37"/>
      <c r="W15" s="37"/>
      <c r="X15" s="37"/>
      <c r="Y15" s="41"/>
      <c r="Z15" s="37"/>
    </row>
    <row r="16" spans="1:26" ht="48" customHeight="1">
      <c r="A16" s="37"/>
      <c r="B16" s="37"/>
      <c r="C16" s="37"/>
      <c r="D16" s="37" t="s">
        <v>17</v>
      </c>
      <c r="E16" s="37"/>
      <c r="F16" s="37"/>
      <c r="G16" s="37"/>
      <c r="H16" s="37"/>
      <c r="J16" s="37"/>
      <c r="K16" s="9" t="s">
        <v>53</v>
      </c>
      <c r="L16" s="38"/>
      <c r="M16" s="42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2:13" ht="12.75">
      <c r="L17" s="38"/>
      <c r="M17" s="39"/>
    </row>
    <row r="18" spans="11:13" ht="12.75">
      <c r="K18" s="39"/>
      <c r="L18" s="38"/>
      <c r="M18" s="39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65" zoomScaleSheetLayoutView="65" workbookViewId="0" topLeftCell="A8">
      <selection activeCell="I8" sqref="I8:I9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851562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47" t="s">
        <v>326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113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369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 aca="true" t="shared" si="0" ref="A10:A19">RANK(Y10,Y$10:Y$19,0)</f>
        <v>1</v>
      </c>
      <c r="B10" s="26"/>
      <c r="C10" s="92"/>
      <c r="D10" s="285" t="s">
        <v>354</v>
      </c>
      <c r="E10" s="260" t="s">
        <v>355</v>
      </c>
      <c r="F10" s="283" t="s">
        <v>294</v>
      </c>
      <c r="G10" s="148" t="s">
        <v>423</v>
      </c>
      <c r="H10" s="237" t="s">
        <v>424</v>
      </c>
      <c r="I10" s="308" t="s">
        <v>425</v>
      </c>
      <c r="J10" s="283" t="s">
        <v>75</v>
      </c>
      <c r="K10" s="242" t="s">
        <v>359</v>
      </c>
      <c r="L10" s="96">
        <v>209.5</v>
      </c>
      <c r="M10" s="97">
        <f aca="true" t="shared" si="1" ref="M10:M19">L10/3-IF($U10=1,0.5,IF($U10=2,1.5,0))</f>
        <v>69.83333333333333</v>
      </c>
      <c r="N10" s="95">
        <f aca="true" t="shared" si="2" ref="N10:N19">RANK(M10,M$10:M$19,0)</f>
        <v>1</v>
      </c>
      <c r="O10" s="96">
        <v>210.5</v>
      </c>
      <c r="P10" s="97">
        <f aca="true" t="shared" si="3" ref="P10:P19">O10/3-IF($U10=1,0.5,IF($U10=2,1.5,0))</f>
        <v>70.16666666666667</v>
      </c>
      <c r="Q10" s="95">
        <f aca="true" t="shared" si="4" ref="Q10:Q19">RANK(P10,P$10:P$19,0)</f>
        <v>1</v>
      </c>
      <c r="R10" s="96">
        <v>212</v>
      </c>
      <c r="S10" s="97">
        <f aca="true" t="shared" si="5" ref="S10:S19">R10/3-IF($U10=1,0.5,IF($U10=2,1.5,0))</f>
        <v>70.66666666666667</v>
      </c>
      <c r="T10" s="95">
        <f aca="true" t="shared" si="6" ref="T10:T19">RANK(S10,S$10:S$19,0)</f>
        <v>1</v>
      </c>
      <c r="U10" s="98"/>
      <c r="V10" s="98"/>
      <c r="W10" s="96">
        <f aca="true" t="shared" si="7" ref="W10:W19">L10+O10+R10</f>
        <v>632</v>
      </c>
      <c r="X10" s="99"/>
      <c r="Y10" s="97">
        <f aca="true" t="shared" si="8" ref="Y10:Y19">ROUND(SUM(M10,P10,S10)/3,3)</f>
        <v>70.222</v>
      </c>
      <c r="Z10" s="27" t="s">
        <v>125</v>
      </c>
    </row>
    <row r="11" spans="1:26" s="28" customFormat="1" ht="42" customHeight="1">
      <c r="A11" s="94">
        <f t="shared" si="0"/>
        <v>2</v>
      </c>
      <c r="B11" s="26"/>
      <c r="C11" s="92"/>
      <c r="D11" s="146" t="s">
        <v>332</v>
      </c>
      <c r="E11" s="123" t="s">
        <v>148</v>
      </c>
      <c r="F11" s="134" t="s">
        <v>72</v>
      </c>
      <c r="G11" s="311" t="s">
        <v>377</v>
      </c>
      <c r="H11" s="238" t="s">
        <v>82</v>
      </c>
      <c r="I11" s="312" t="s">
        <v>83</v>
      </c>
      <c r="J11" s="239" t="s">
        <v>61</v>
      </c>
      <c r="K11" s="313" t="s">
        <v>11</v>
      </c>
      <c r="L11" s="96">
        <v>204</v>
      </c>
      <c r="M11" s="97">
        <f t="shared" si="1"/>
        <v>68</v>
      </c>
      <c r="N11" s="95">
        <f t="shared" si="2"/>
        <v>3</v>
      </c>
      <c r="O11" s="96">
        <v>203</v>
      </c>
      <c r="P11" s="97">
        <f t="shared" si="3"/>
        <v>67.66666666666667</v>
      </c>
      <c r="Q11" s="95">
        <f t="shared" si="4"/>
        <v>2</v>
      </c>
      <c r="R11" s="96">
        <v>202</v>
      </c>
      <c r="S11" s="97">
        <f t="shared" si="5"/>
        <v>67.33333333333333</v>
      </c>
      <c r="T11" s="95">
        <f t="shared" si="6"/>
        <v>2</v>
      </c>
      <c r="U11" s="98"/>
      <c r="V11" s="98"/>
      <c r="W11" s="96">
        <f t="shared" si="7"/>
        <v>609</v>
      </c>
      <c r="X11" s="99"/>
      <c r="Y11" s="97">
        <f t="shared" si="8"/>
        <v>67.667</v>
      </c>
      <c r="Z11" s="27" t="s">
        <v>125</v>
      </c>
    </row>
    <row r="12" spans="1:26" s="28" customFormat="1" ht="42" customHeight="1">
      <c r="A12" s="94">
        <f t="shared" si="0"/>
        <v>3</v>
      </c>
      <c r="B12" s="26"/>
      <c r="C12" s="92"/>
      <c r="D12" s="146" t="s">
        <v>445</v>
      </c>
      <c r="E12" s="123" t="s">
        <v>446</v>
      </c>
      <c r="F12" s="134" t="s">
        <v>72</v>
      </c>
      <c r="G12" s="311" t="s">
        <v>447</v>
      </c>
      <c r="H12" s="238" t="s">
        <v>448</v>
      </c>
      <c r="I12" s="312" t="s">
        <v>331</v>
      </c>
      <c r="J12" s="239" t="s">
        <v>331</v>
      </c>
      <c r="K12" s="313" t="s">
        <v>62</v>
      </c>
      <c r="L12" s="96">
        <v>208</v>
      </c>
      <c r="M12" s="97">
        <f t="shared" si="1"/>
        <v>69.33333333333333</v>
      </c>
      <c r="N12" s="95">
        <f t="shared" si="2"/>
        <v>2</v>
      </c>
      <c r="O12" s="96">
        <v>200</v>
      </c>
      <c r="P12" s="97">
        <f t="shared" si="3"/>
        <v>66.66666666666667</v>
      </c>
      <c r="Q12" s="95">
        <f t="shared" si="4"/>
        <v>3</v>
      </c>
      <c r="R12" s="96">
        <v>197</v>
      </c>
      <c r="S12" s="97">
        <f t="shared" si="5"/>
        <v>65.66666666666667</v>
      </c>
      <c r="T12" s="95">
        <f t="shared" si="6"/>
        <v>5</v>
      </c>
      <c r="U12" s="98"/>
      <c r="V12" s="98"/>
      <c r="W12" s="96">
        <f t="shared" si="7"/>
        <v>605</v>
      </c>
      <c r="X12" s="99"/>
      <c r="Y12" s="97">
        <f t="shared" si="8"/>
        <v>67.222</v>
      </c>
      <c r="Z12" s="27" t="s">
        <v>125</v>
      </c>
    </row>
    <row r="13" spans="1:26" s="28" customFormat="1" ht="42" customHeight="1">
      <c r="A13" s="94">
        <f t="shared" si="0"/>
        <v>4</v>
      </c>
      <c r="B13" s="26"/>
      <c r="C13" s="92"/>
      <c r="D13" s="146" t="s">
        <v>434</v>
      </c>
      <c r="E13" s="123" t="s">
        <v>435</v>
      </c>
      <c r="F13" s="134">
        <v>1</v>
      </c>
      <c r="G13" s="311" t="s">
        <v>436</v>
      </c>
      <c r="H13" s="238" t="s">
        <v>80</v>
      </c>
      <c r="I13" s="312" t="s">
        <v>123</v>
      </c>
      <c r="J13" s="239" t="s">
        <v>81</v>
      </c>
      <c r="K13" s="313" t="s">
        <v>58</v>
      </c>
      <c r="L13" s="96">
        <v>192</v>
      </c>
      <c r="M13" s="97">
        <f t="shared" si="1"/>
        <v>64</v>
      </c>
      <c r="N13" s="95">
        <f t="shared" si="2"/>
        <v>6</v>
      </c>
      <c r="O13" s="96">
        <v>194.5</v>
      </c>
      <c r="P13" s="97">
        <f t="shared" si="3"/>
        <v>64.83333333333333</v>
      </c>
      <c r="Q13" s="95">
        <f t="shared" si="4"/>
        <v>4</v>
      </c>
      <c r="R13" s="96">
        <v>199</v>
      </c>
      <c r="S13" s="97">
        <f t="shared" si="5"/>
        <v>66.33333333333333</v>
      </c>
      <c r="T13" s="95">
        <f t="shared" si="6"/>
        <v>3</v>
      </c>
      <c r="U13" s="98"/>
      <c r="V13" s="98"/>
      <c r="W13" s="96">
        <f t="shared" si="7"/>
        <v>585.5</v>
      </c>
      <c r="X13" s="99"/>
      <c r="Y13" s="97">
        <f t="shared" si="8"/>
        <v>65.056</v>
      </c>
      <c r="Z13" s="27" t="s">
        <v>125</v>
      </c>
    </row>
    <row r="14" spans="1:26" s="28" customFormat="1" ht="42" customHeight="1">
      <c r="A14" s="94">
        <f t="shared" si="0"/>
        <v>5</v>
      </c>
      <c r="B14" s="26"/>
      <c r="C14" s="92"/>
      <c r="D14" s="146" t="s">
        <v>431</v>
      </c>
      <c r="E14" s="123" t="s">
        <v>432</v>
      </c>
      <c r="F14" s="134" t="s">
        <v>72</v>
      </c>
      <c r="G14" s="311" t="s">
        <v>258</v>
      </c>
      <c r="H14" s="238" t="s">
        <v>259</v>
      </c>
      <c r="I14" s="312" t="s">
        <v>260</v>
      </c>
      <c r="J14" s="239" t="s">
        <v>70</v>
      </c>
      <c r="K14" s="313" t="s">
        <v>433</v>
      </c>
      <c r="L14" s="96">
        <v>194</v>
      </c>
      <c r="M14" s="97">
        <f t="shared" si="1"/>
        <v>64.66666666666667</v>
      </c>
      <c r="N14" s="95">
        <f t="shared" si="2"/>
        <v>5</v>
      </c>
      <c r="O14" s="96">
        <v>190.5</v>
      </c>
      <c r="P14" s="97">
        <f t="shared" si="3"/>
        <v>63.5</v>
      </c>
      <c r="Q14" s="95">
        <f t="shared" si="4"/>
        <v>5</v>
      </c>
      <c r="R14" s="96">
        <v>198</v>
      </c>
      <c r="S14" s="97">
        <f t="shared" si="5"/>
        <v>66</v>
      </c>
      <c r="T14" s="95">
        <f t="shared" si="6"/>
        <v>4</v>
      </c>
      <c r="U14" s="98"/>
      <c r="V14" s="98"/>
      <c r="W14" s="96">
        <f t="shared" si="7"/>
        <v>582.5</v>
      </c>
      <c r="X14" s="99"/>
      <c r="Y14" s="97">
        <f t="shared" si="8"/>
        <v>64.722</v>
      </c>
      <c r="Z14" s="27" t="s">
        <v>125</v>
      </c>
    </row>
    <row r="15" spans="1:26" s="28" customFormat="1" ht="42" customHeight="1">
      <c r="A15" s="94">
        <f t="shared" si="0"/>
        <v>6</v>
      </c>
      <c r="B15" s="26"/>
      <c r="C15" s="92"/>
      <c r="D15" s="146" t="s">
        <v>256</v>
      </c>
      <c r="E15" s="123" t="s">
        <v>257</v>
      </c>
      <c r="F15" s="134" t="s">
        <v>72</v>
      </c>
      <c r="G15" s="311" t="s">
        <v>449</v>
      </c>
      <c r="H15" s="238" t="s">
        <v>450</v>
      </c>
      <c r="I15" s="312" t="s">
        <v>70</v>
      </c>
      <c r="J15" s="239" t="s">
        <v>75</v>
      </c>
      <c r="K15" s="313" t="s">
        <v>227</v>
      </c>
      <c r="L15" s="96">
        <v>198.5</v>
      </c>
      <c r="M15" s="97">
        <f t="shared" si="1"/>
        <v>66.16666666666667</v>
      </c>
      <c r="N15" s="95">
        <f t="shared" si="2"/>
        <v>4</v>
      </c>
      <c r="O15" s="96">
        <v>190</v>
      </c>
      <c r="P15" s="97">
        <f t="shared" si="3"/>
        <v>63.333333333333336</v>
      </c>
      <c r="Q15" s="95">
        <f t="shared" si="4"/>
        <v>6</v>
      </c>
      <c r="R15" s="96">
        <v>190.5</v>
      </c>
      <c r="S15" s="97">
        <f t="shared" si="5"/>
        <v>63.5</v>
      </c>
      <c r="T15" s="95">
        <f t="shared" si="6"/>
        <v>6</v>
      </c>
      <c r="U15" s="98"/>
      <c r="V15" s="98"/>
      <c r="W15" s="96">
        <f t="shared" si="7"/>
        <v>579</v>
      </c>
      <c r="X15" s="99"/>
      <c r="Y15" s="97">
        <f t="shared" si="8"/>
        <v>64.333</v>
      </c>
      <c r="Z15" s="27" t="s">
        <v>125</v>
      </c>
    </row>
    <row r="16" spans="1:26" s="28" customFormat="1" ht="42" customHeight="1">
      <c r="A16" s="94">
        <f t="shared" si="0"/>
        <v>7</v>
      </c>
      <c r="B16" s="26"/>
      <c r="C16" s="92"/>
      <c r="D16" s="278" t="s">
        <v>440</v>
      </c>
      <c r="E16" s="138" t="s">
        <v>441</v>
      </c>
      <c r="F16" s="266" t="s">
        <v>8</v>
      </c>
      <c r="G16" s="279" t="s">
        <v>442</v>
      </c>
      <c r="H16" s="238" t="s">
        <v>443</v>
      </c>
      <c r="I16" s="280" t="s">
        <v>444</v>
      </c>
      <c r="J16" s="280" t="s">
        <v>100</v>
      </c>
      <c r="K16" s="242" t="s">
        <v>269</v>
      </c>
      <c r="L16" s="96">
        <v>192</v>
      </c>
      <c r="M16" s="97">
        <f t="shared" si="1"/>
        <v>64</v>
      </c>
      <c r="N16" s="95">
        <f t="shared" si="2"/>
        <v>6</v>
      </c>
      <c r="O16" s="96">
        <v>188.5</v>
      </c>
      <c r="P16" s="97">
        <f t="shared" si="3"/>
        <v>62.833333333333336</v>
      </c>
      <c r="Q16" s="95">
        <f t="shared" si="4"/>
        <v>7</v>
      </c>
      <c r="R16" s="96">
        <v>185.5</v>
      </c>
      <c r="S16" s="97">
        <f t="shared" si="5"/>
        <v>61.833333333333336</v>
      </c>
      <c r="T16" s="95">
        <f t="shared" si="6"/>
        <v>8</v>
      </c>
      <c r="U16" s="98"/>
      <c r="V16" s="98"/>
      <c r="W16" s="96">
        <f t="shared" si="7"/>
        <v>566</v>
      </c>
      <c r="X16" s="99"/>
      <c r="Y16" s="97">
        <f t="shared" si="8"/>
        <v>62.889</v>
      </c>
      <c r="Z16" s="27" t="s">
        <v>125</v>
      </c>
    </row>
    <row r="17" spans="1:26" s="28" customFormat="1" ht="42" customHeight="1">
      <c r="A17" s="94">
        <f t="shared" si="0"/>
        <v>8</v>
      </c>
      <c r="B17" s="26"/>
      <c r="C17" s="92"/>
      <c r="D17" s="256" t="s">
        <v>426</v>
      </c>
      <c r="E17" s="309" t="s">
        <v>427</v>
      </c>
      <c r="F17" s="134" t="s">
        <v>13</v>
      </c>
      <c r="G17" s="253" t="s">
        <v>466</v>
      </c>
      <c r="H17" s="237" t="s">
        <v>428</v>
      </c>
      <c r="I17" s="310" t="s">
        <v>429</v>
      </c>
      <c r="J17" s="239" t="s">
        <v>430</v>
      </c>
      <c r="K17" s="264" t="s">
        <v>390</v>
      </c>
      <c r="L17" s="96">
        <v>191</v>
      </c>
      <c r="M17" s="97">
        <f t="shared" si="1"/>
        <v>63.666666666666664</v>
      </c>
      <c r="N17" s="95">
        <f t="shared" si="2"/>
        <v>9</v>
      </c>
      <c r="O17" s="96">
        <v>185.5</v>
      </c>
      <c r="P17" s="97">
        <f t="shared" si="3"/>
        <v>61.833333333333336</v>
      </c>
      <c r="Q17" s="95">
        <f t="shared" si="4"/>
        <v>8</v>
      </c>
      <c r="R17" s="96">
        <v>187.5</v>
      </c>
      <c r="S17" s="97">
        <f t="shared" si="5"/>
        <v>62.5</v>
      </c>
      <c r="T17" s="95">
        <f t="shared" si="6"/>
        <v>7</v>
      </c>
      <c r="U17" s="98"/>
      <c r="V17" s="98"/>
      <c r="W17" s="96">
        <f t="shared" si="7"/>
        <v>564</v>
      </c>
      <c r="X17" s="99"/>
      <c r="Y17" s="97">
        <f t="shared" si="8"/>
        <v>62.667</v>
      </c>
      <c r="Z17" s="27" t="s">
        <v>125</v>
      </c>
    </row>
    <row r="18" spans="1:26" s="28" customFormat="1" ht="42" customHeight="1">
      <c r="A18" s="94">
        <f t="shared" si="0"/>
        <v>9</v>
      </c>
      <c r="B18" s="26"/>
      <c r="C18" s="92"/>
      <c r="D18" s="146" t="s">
        <v>343</v>
      </c>
      <c r="E18" s="123" t="s">
        <v>344</v>
      </c>
      <c r="F18" s="134" t="s">
        <v>8</v>
      </c>
      <c r="G18" s="311" t="s">
        <v>345</v>
      </c>
      <c r="H18" s="238" t="s">
        <v>346</v>
      </c>
      <c r="I18" s="312" t="s">
        <v>347</v>
      </c>
      <c r="J18" s="239" t="s">
        <v>120</v>
      </c>
      <c r="K18" s="313" t="s">
        <v>269</v>
      </c>
      <c r="L18" s="96">
        <v>192</v>
      </c>
      <c r="M18" s="97">
        <f t="shared" si="1"/>
        <v>64</v>
      </c>
      <c r="N18" s="95">
        <f t="shared" si="2"/>
        <v>6</v>
      </c>
      <c r="O18" s="96">
        <v>184.5</v>
      </c>
      <c r="P18" s="97">
        <f t="shared" si="3"/>
        <v>61.5</v>
      </c>
      <c r="Q18" s="95">
        <f t="shared" si="4"/>
        <v>9</v>
      </c>
      <c r="R18" s="96">
        <v>184.5</v>
      </c>
      <c r="S18" s="97">
        <f t="shared" si="5"/>
        <v>61.5</v>
      </c>
      <c r="T18" s="95">
        <f t="shared" si="6"/>
        <v>9</v>
      </c>
      <c r="U18" s="98"/>
      <c r="V18" s="98"/>
      <c r="W18" s="96">
        <f t="shared" si="7"/>
        <v>561</v>
      </c>
      <c r="X18" s="99"/>
      <c r="Y18" s="97">
        <f t="shared" si="8"/>
        <v>62.333</v>
      </c>
      <c r="Z18" s="27" t="s">
        <v>125</v>
      </c>
    </row>
    <row r="19" spans="1:26" s="28" customFormat="1" ht="42" customHeight="1">
      <c r="A19" s="94">
        <f t="shared" si="0"/>
        <v>10</v>
      </c>
      <c r="B19" s="26"/>
      <c r="C19" s="92"/>
      <c r="D19" s="146" t="s">
        <v>348</v>
      </c>
      <c r="E19" s="123" t="s">
        <v>349</v>
      </c>
      <c r="F19" s="134" t="s">
        <v>72</v>
      </c>
      <c r="G19" s="311" t="s">
        <v>437</v>
      </c>
      <c r="H19" s="238" t="s">
        <v>438</v>
      </c>
      <c r="I19" s="312" t="s">
        <v>439</v>
      </c>
      <c r="J19" s="239" t="s">
        <v>353</v>
      </c>
      <c r="K19" s="313" t="s">
        <v>71</v>
      </c>
      <c r="L19" s="96">
        <v>189</v>
      </c>
      <c r="M19" s="97">
        <f t="shared" si="1"/>
        <v>63</v>
      </c>
      <c r="N19" s="95">
        <f t="shared" si="2"/>
        <v>10</v>
      </c>
      <c r="O19" s="96">
        <v>179.5</v>
      </c>
      <c r="P19" s="97">
        <f t="shared" si="3"/>
        <v>59.833333333333336</v>
      </c>
      <c r="Q19" s="95">
        <f t="shared" si="4"/>
        <v>10</v>
      </c>
      <c r="R19" s="96">
        <v>182</v>
      </c>
      <c r="S19" s="97">
        <f t="shared" si="5"/>
        <v>60.666666666666664</v>
      </c>
      <c r="T19" s="95">
        <f t="shared" si="6"/>
        <v>10</v>
      </c>
      <c r="U19" s="98"/>
      <c r="V19" s="98"/>
      <c r="W19" s="96">
        <f t="shared" si="7"/>
        <v>550.5</v>
      </c>
      <c r="X19" s="99"/>
      <c r="Y19" s="97">
        <f t="shared" si="8"/>
        <v>61.167</v>
      </c>
      <c r="Z19" s="27" t="s">
        <v>125</v>
      </c>
    </row>
    <row r="20" spans="1:26" s="28" customFormat="1" ht="10.5" customHeight="1">
      <c r="A20" s="29"/>
      <c r="B20" s="30"/>
      <c r="C20" s="31"/>
      <c r="D20" s="45"/>
      <c r="E20" s="4"/>
      <c r="F20" s="5"/>
      <c r="G20" s="6"/>
      <c r="H20" s="46"/>
      <c r="I20" s="47"/>
      <c r="J20" s="5"/>
      <c r="K20" s="7"/>
      <c r="L20" s="32"/>
      <c r="M20" s="33"/>
      <c r="N20" s="34"/>
      <c r="O20" s="32"/>
      <c r="P20" s="33"/>
      <c r="Q20" s="34"/>
      <c r="R20" s="32"/>
      <c r="S20" s="33"/>
      <c r="T20" s="34"/>
      <c r="U20" s="34"/>
      <c r="V20" s="34"/>
      <c r="W20" s="32"/>
      <c r="X20" s="35"/>
      <c r="Y20" s="33"/>
      <c r="Z20" s="36"/>
    </row>
    <row r="21" spans="1:26" ht="48" customHeight="1">
      <c r="A21" s="37"/>
      <c r="B21" s="37"/>
      <c r="C21" s="37"/>
      <c r="D21" s="37" t="s">
        <v>25</v>
      </c>
      <c r="E21" s="37"/>
      <c r="F21" s="37"/>
      <c r="G21" s="37"/>
      <c r="H21" s="37"/>
      <c r="J21" s="37"/>
      <c r="K21" s="9" t="s">
        <v>124</v>
      </c>
      <c r="L21" s="38"/>
      <c r="M21" s="39"/>
      <c r="N21" s="37"/>
      <c r="O21" s="40"/>
      <c r="P21" s="41"/>
      <c r="Q21" s="37"/>
      <c r="R21" s="40"/>
      <c r="S21" s="41"/>
      <c r="T21" s="37"/>
      <c r="U21" s="37"/>
      <c r="V21" s="37"/>
      <c r="W21" s="37"/>
      <c r="X21" s="37"/>
      <c r="Y21" s="41"/>
      <c r="Z21" s="37"/>
    </row>
    <row r="22" spans="1:26" ht="48" customHeight="1">
      <c r="A22" s="37"/>
      <c r="B22" s="37"/>
      <c r="C22" s="37"/>
      <c r="D22" s="37" t="s">
        <v>17</v>
      </c>
      <c r="E22" s="37"/>
      <c r="F22" s="37"/>
      <c r="G22" s="37"/>
      <c r="H22" s="37"/>
      <c r="J22" s="37"/>
      <c r="K22" s="9" t="s">
        <v>53</v>
      </c>
      <c r="L22" s="38"/>
      <c r="M22" s="42"/>
      <c r="O22" s="40"/>
      <c r="P22" s="41"/>
      <c r="Q22" s="37"/>
      <c r="R22" s="40"/>
      <c r="S22" s="41"/>
      <c r="T22" s="37"/>
      <c r="U22" s="37"/>
      <c r="V22" s="37"/>
      <c r="W22" s="37"/>
      <c r="X22" s="37"/>
      <c r="Y22" s="41"/>
      <c r="Z22" s="37"/>
    </row>
    <row r="23" spans="12:13" ht="12.75">
      <c r="L23" s="38"/>
      <c r="M23" s="39"/>
    </row>
    <row r="24" spans="11:13" ht="12.75">
      <c r="K24" s="39"/>
      <c r="L24" s="38"/>
      <c r="M24" s="39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AC12" sqref="AC12"/>
    </sheetView>
  </sheetViews>
  <sheetFormatPr defaultColWidth="9.140625" defaultRowHeight="12.75"/>
  <cols>
    <col min="1" max="1" width="3.7109375" style="197" customWidth="1"/>
    <col min="2" max="2" width="4.7109375" style="197" hidden="1" customWidth="1"/>
    <col min="3" max="3" width="7.28125" style="197" customWidth="1"/>
    <col min="4" max="4" width="14.28125" style="197" customWidth="1"/>
    <col min="5" max="5" width="7.7109375" style="197" customWidth="1"/>
    <col min="6" max="6" width="4.8515625" style="197" customWidth="1"/>
    <col min="7" max="7" width="24.00390625" style="197" customWidth="1"/>
    <col min="8" max="8" width="8.7109375" style="197" customWidth="1"/>
    <col min="9" max="9" width="12.7109375" style="197" customWidth="1"/>
    <col min="10" max="10" width="12.7109375" style="197" hidden="1" customWidth="1"/>
    <col min="11" max="11" width="21.421875" style="197" customWidth="1"/>
    <col min="12" max="12" width="6.7109375" style="217" customWidth="1"/>
    <col min="13" max="13" width="9.8515625" style="218" customWidth="1"/>
    <col min="14" max="14" width="3.7109375" style="197" hidden="1" customWidth="1"/>
    <col min="15" max="15" width="6.8515625" style="217" customWidth="1"/>
    <col min="16" max="16" width="9.8515625" style="218" customWidth="1"/>
    <col min="17" max="17" width="3.7109375" style="197" hidden="1" customWidth="1"/>
    <col min="18" max="18" width="6.8515625" style="217" customWidth="1"/>
    <col min="19" max="19" width="9.57421875" style="218" customWidth="1"/>
    <col min="20" max="20" width="3.7109375" style="197" hidden="1" customWidth="1"/>
    <col min="21" max="22" width="4.8515625" style="197" customWidth="1"/>
    <col min="23" max="23" width="6.7109375" style="197" customWidth="1"/>
    <col min="24" max="24" width="6.7109375" style="197" hidden="1" customWidth="1"/>
    <col min="25" max="25" width="9.7109375" style="218" customWidth="1"/>
    <col min="26" max="26" width="6.57421875" style="197" customWidth="1"/>
    <col min="27" max="16384" width="9.140625" style="197" customWidth="1"/>
  </cols>
  <sheetData>
    <row r="1" spans="1:25" s="194" customFormat="1" ht="7.5" customHeight="1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1"/>
      <c r="N1" s="192"/>
      <c r="O1" s="193"/>
      <c r="P1" s="191"/>
      <c r="Q1" s="192"/>
      <c r="R1" s="193"/>
      <c r="S1" s="191"/>
      <c r="T1" s="192"/>
      <c r="Y1" s="195"/>
    </row>
    <row r="2" spans="1:26" s="154" customFormat="1" ht="69" customHeight="1">
      <c r="A2" s="372" t="s">
        <v>471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s="154" customFormat="1" ht="15" customHeight="1">
      <c r="A3" s="373" t="s">
        <v>141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s="154" customFormat="1" ht="19.5" customHeight="1">
      <c r="A4" s="374" t="s">
        <v>40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s="154" customFormat="1" ht="21" customHeight="1">
      <c r="A5" s="375" t="s">
        <v>142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6" s="10" customFormat="1" ht="39.75" customHeight="1">
      <c r="A6" s="398" t="s">
        <v>475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</row>
    <row r="7" spans="1:26" ht="18.7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5" s="154" customFormat="1" ht="12.75">
      <c r="A8" s="155" t="s">
        <v>11</v>
      </c>
      <c r="B8" s="198"/>
      <c r="C8" s="199"/>
      <c r="D8" s="199"/>
      <c r="E8" s="199"/>
      <c r="F8" s="199"/>
      <c r="G8" s="199"/>
      <c r="H8" s="199"/>
      <c r="I8" s="199"/>
      <c r="J8" s="199"/>
      <c r="K8" s="200"/>
      <c r="L8" s="201"/>
      <c r="V8" s="155"/>
      <c r="W8" s="155"/>
      <c r="Y8" s="142" t="s">
        <v>472</v>
      </c>
    </row>
    <row r="9" spans="1:26" s="203" customFormat="1" ht="19.5" customHeight="1">
      <c r="A9" s="376" t="s">
        <v>38</v>
      </c>
      <c r="B9" s="378" t="s">
        <v>2</v>
      </c>
      <c r="C9" s="379" t="s">
        <v>39</v>
      </c>
      <c r="D9" s="381" t="s">
        <v>23</v>
      </c>
      <c r="E9" s="381" t="s">
        <v>3</v>
      </c>
      <c r="F9" s="376" t="s">
        <v>22</v>
      </c>
      <c r="G9" s="381" t="s">
        <v>24</v>
      </c>
      <c r="H9" s="381" t="s">
        <v>3</v>
      </c>
      <c r="I9" s="381" t="s">
        <v>4</v>
      </c>
      <c r="J9" s="202"/>
      <c r="K9" s="381" t="s">
        <v>6</v>
      </c>
      <c r="L9" s="362" t="s">
        <v>27</v>
      </c>
      <c r="M9" s="362"/>
      <c r="N9" s="362"/>
      <c r="O9" s="362" t="s">
        <v>28</v>
      </c>
      <c r="P9" s="362"/>
      <c r="Q9" s="362"/>
      <c r="R9" s="362" t="s">
        <v>213</v>
      </c>
      <c r="S9" s="362"/>
      <c r="T9" s="362"/>
      <c r="U9" s="385" t="s">
        <v>30</v>
      </c>
      <c r="V9" s="379" t="s">
        <v>31</v>
      </c>
      <c r="W9" s="376" t="s">
        <v>32</v>
      </c>
      <c r="X9" s="378" t="s">
        <v>33</v>
      </c>
      <c r="Y9" s="383" t="s">
        <v>34</v>
      </c>
      <c r="Z9" s="383" t="s">
        <v>35</v>
      </c>
    </row>
    <row r="10" spans="1:26" s="203" customFormat="1" ht="39.75" customHeight="1">
      <c r="A10" s="377"/>
      <c r="B10" s="379"/>
      <c r="C10" s="380"/>
      <c r="D10" s="382"/>
      <c r="E10" s="382"/>
      <c r="F10" s="377"/>
      <c r="G10" s="381"/>
      <c r="H10" s="382"/>
      <c r="I10" s="382"/>
      <c r="J10" s="204"/>
      <c r="K10" s="382"/>
      <c r="L10" s="205" t="s">
        <v>36</v>
      </c>
      <c r="M10" s="206" t="s">
        <v>37</v>
      </c>
      <c r="N10" s="207" t="s">
        <v>38</v>
      </c>
      <c r="O10" s="205" t="s">
        <v>36</v>
      </c>
      <c r="P10" s="206" t="s">
        <v>37</v>
      </c>
      <c r="Q10" s="207" t="s">
        <v>38</v>
      </c>
      <c r="R10" s="205" t="s">
        <v>36</v>
      </c>
      <c r="S10" s="206" t="s">
        <v>37</v>
      </c>
      <c r="T10" s="207" t="s">
        <v>38</v>
      </c>
      <c r="U10" s="386"/>
      <c r="V10" s="380"/>
      <c r="W10" s="377"/>
      <c r="X10" s="379"/>
      <c r="Y10" s="384"/>
      <c r="Z10" s="384"/>
    </row>
    <row r="11" spans="1:26" s="215" customFormat="1" ht="36" customHeight="1">
      <c r="A11" s="208" t="s">
        <v>125</v>
      </c>
      <c r="B11" s="209"/>
      <c r="C11" s="167" t="s">
        <v>473</v>
      </c>
      <c r="D11" s="146" t="s">
        <v>373</v>
      </c>
      <c r="E11" s="260" t="s">
        <v>374</v>
      </c>
      <c r="F11" s="134">
        <v>2</v>
      </c>
      <c r="G11" s="148" t="s">
        <v>375</v>
      </c>
      <c r="H11" s="238" t="s">
        <v>73</v>
      </c>
      <c r="I11" s="336" t="s">
        <v>74</v>
      </c>
      <c r="J11" s="136" t="s">
        <v>10</v>
      </c>
      <c r="K11" s="242" t="s">
        <v>58</v>
      </c>
      <c r="L11" s="96">
        <v>204</v>
      </c>
      <c r="M11" s="97">
        <f>L11/3.4-IF($U11=1,0.5,IF($U11=2,1.5,0))</f>
        <v>59.5</v>
      </c>
      <c r="N11" s="95">
        <f>RANK(M11,M$6:M$13,0)</f>
        <v>2</v>
      </c>
      <c r="O11" s="96">
        <v>205</v>
      </c>
      <c r="P11" s="97">
        <f>O11/3.4-IF($U11=1,0.5,IF($U11=2,1.5,0))</f>
        <v>59.794117647058826</v>
      </c>
      <c r="Q11" s="95">
        <f>RANK(P11,P$6:P$13,0)</f>
        <v>2</v>
      </c>
      <c r="R11" s="96">
        <v>198</v>
      </c>
      <c r="S11" s="97">
        <f>R11/3.4-IF($U11=1,0.5,IF($U11=2,1.5,0))</f>
        <v>57.73529411764706</v>
      </c>
      <c r="T11" s="95">
        <f>RANK(S11,S$6:S$13,0)</f>
        <v>2</v>
      </c>
      <c r="U11" s="98">
        <v>1</v>
      </c>
      <c r="V11" s="98"/>
      <c r="W11" s="96">
        <f>L11+O11+R11</f>
        <v>607</v>
      </c>
      <c r="X11" s="99"/>
      <c r="Y11" s="97">
        <f>ROUND(SUM(M11,P11,S11)/3,3)</f>
        <v>59.01</v>
      </c>
      <c r="Z11" s="214" t="s">
        <v>143</v>
      </c>
    </row>
    <row r="12" spans="1:26" s="215" customFormat="1" ht="36" customHeight="1">
      <c r="A12" s="208" t="s">
        <v>125</v>
      </c>
      <c r="B12" s="209"/>
      <c r="C12" s="167" t="s">
        <v>474</v>
      </c>
      <c r="D12" s="146" t="s">
        <v>264</v>
      </c>
      <c r="E12" s="123" t="s">
        <v>265</v>
      </c>
      <c r="F12" s="130" t="s">
        <v>72</v>
      </c>
      <c r="G12" s="148" t="s">
        <v>266</v>
      </c>
      <c r="H12" s="238" t="s">
        <v>267</v>
      </c>
      <c r="I12" s="281" t="s">
        <v>268</v>
      </c>
      <c r="J12" s="281" t="s">
        <v>81</v>
      </c>
      <c r="K12" s="315" t="s">
        <v>269</v>
      </c>
      <c r="L12" s="210">
        <v>193</v>
      </c>
      <c r="M12" s="401">
        <f>L12/3.2-IF($U12=1,2,IF($U12=2,3,0))</f>
        <v>60.3125</v>
      </c>
      <c r="N12" s="212" t="e">
        <f>RANK(M12,#REF!,0)</f>
        <v>#REF!</v>
      </c>
      <c r="O12" s="210">
        <v>200</v>
      </c>
      <c r="P12" s="401">
        <f>O12/3.2-IF($U12=1,2,IF($U12=2,3,0))</f>
        <v>62.5</v>
      </c>
      <c r="Q12" s="212" t="e">
        <f>RANK(P12,#REF!,0)</f>
        <v>#REF!</v>
      </c>
      <c r="R12" s="210">
        <v>208</v>
      </c>
      <c r="S12" s="401">
        <f>R12/3.2-IF($U12=1,2,IF($U12=2,3,0))</f>
        <v>65</v>
      </c>
      <c r="T12" s="212" t="e">
        <f>RANK(S12,#REF!,0)</f>
        <v>#REF!</v>
      </c>
      <c r="U12" s="212"/>
      <c r="V12" s="212"/>
      <c r="W12" s="210">
        <f>L12+O12+R12</f>
        <v>601</v>
      </c>
      <c r="X12" s="213"/>
      <c r="Y12" s="401">
        <f>ROUND(SUM(M12,P12,S12)/3,3)-IF($U12=1,2,IF($U12=2,3,0))</f>
        <v>62.604</v>
      </c>
      <c r="Z12" s="214" t="s">
        <v>143</v>
      </c>
    </row>
    <row r="13" spans="11:13" ht="16.5" customHeight="1">
      <c r="K13" s="2"/>
      <c r="L13" s="216"/>
      <c r="M13" s="2"/>
    </row>
    <row r="14" spans="1:25" ht="42" customHeight="1">
      <c r="A14" s="185"/>
      <c r="B14" s="185"/>
      <c r="C14" s="185"/>
      <c r="D14" s="185" t="s">
        <v>25</v>
      </c>
      <c r="E14" s="185"/>
      <c r="F14" s="185"/>
      <c r="G14" s="185"/>
      <c r="H14" s="185"/>
      <c r="I14" s="9" t="s">
        <v>124</v>
      </c>
      <c r="J14" s="185"/>
      <c r="K14" s="2"/>
      <c r="L14" s="216"/>
      <c r="M14" s="2"/>
      <c r="N14" s="185"/>
      <c r="O14" s="219"/>
      <c r="P14" s="220"/>
      <c r="Q14" s="185"/>
      <c r="R14" s="219"/>
      <c r="S14" s="220"/>
      <c r="T14" s="185"/>
      <c r="U14" s="185"/>
      <c r="V14" s="185"/>
      <c r="W14" s="185"/>
      <c r="X14" s="185"/>
      <c r="Y14" s="220"/>
    </row>
    <row r="15" spans="1:25" ht="42" customHeight="1">
      <c r="A15" s="185"/>
      <c r="B15" s="185"/>
      <c r="C15" s="185"/>
      <c r="D15" s="185" t="s">
        <v>17</v>
      </c>
      <c r="E15" s="185"/>
      <c r="F15" s="185"/>
      <c r="G15" s="185"/>
      <c r="H15" s="185"/>
      <c r="I15" s="9" t="s">
        <v>53</v>
      </c>
      <c r="J15" s="185"/>
      <c r="K15" s="2"/>
      <c r="L15" s="216"/>
      <c r="M15" s="221"/>
      <c r="O15" s="219"/>
      <c r="P15" s="220"/>
      <c r="Q15" s="185"/>
      <c r="R15" s="219"/>
      <c r="S15" s="220"/>
      <c r="T15" s="185"/>
      <c r="U15" s="185"/>
      <c r="V15" s="185"/>
      <c r="W15" s="185"/>
      <c r="X15" s="185"/>
      <c r="Y15" s="220"/>
    </row>
    <row r="16" spans="11:13" ht="12.75">
      <c r="K16" s="2"/>
      <c r="L16" s="216"/>
      <c r="M16" s="2"/>
    </row>
  </sheetData>
  <sheetProtection/>
  <mergeCells count="24">
    <mergeCell ref="Y9:Y10"/>
    <mergeCell ref="Z9:Z10"/>
    <mergeCell ref="A6:Z6"/>
    <mergeCell ref="O9:Q9"/>
    <mergeCell ref="R9:T9"/>
    <mergeCell ref="U9:U10"/>
    <mergeCell ref="V9:V10"/>
    <mergeCell ref="W9:W10"/>
    <mergeCell ref="F9:F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9:A10"/>
    <mergeCell ref="B9:B10"/>
    <mergeCell ref="C9:C10"/>
    <mergeCell ref="D9:D10"/>
    <mergeCell ref="E9:E10"/>
    <mergeCell ref="X9:X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65" zoomScaleSheetLayoutView="65" workbookViewId="0" topLeftCell="A1">
      <selection activeCell="A1" sqref="A1:Z1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20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6.5742187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5.28125" style="10" customWidth="1"/>
    <col min="25" max="25" width="9.7109375" style="44" customWidth="1"/>
    <col min="26" max="26" width="6.7109375" style="10" customWidth="1"/>
    <col min="27" max="16384" width="9.140625" style="10" customWidth="1"/>
  </cols>
  <sheetData>
    <row r="1" spans="1:26" ht="47.25" customHeight="1">
      <c r="A1" s="347" t="s">
        <v>217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55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3.5" customHeight="1">
      <c r="A5" s="357" t="s">
        <v>214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36.75" customHeight="1">
      <c r="A10" s="94">
        <f aca="true" t="shared" si="0" ref="A10:A22">RANK(Y10,Y$10:Y$24,0)</f>
        <v>1</v>
      </c>
      <c r="B10" s="26"/>
      <c r="C10" s="92"/>
      <c r="D10" s="146" t="s">
        <v>171</v>
      </c>
      <c r="E10" s="123" t="s">
        <v>172</v>
      </c>
      <c r="F10" s="134" t="s">
        <v>13</v>
      </c>
      <c r="G10" s="243" t="s">
        <v>173</v>
      </c>
      <c r="H10" s="238" t="s">
        <v>174</v>
      </c>
      <c r="I10" s="241" t="s">
        <v>175</v>
      </c>
      <c r="J10" s="241" t="s">
        <v>176</v>
      </c>
      <c r="K10" s="244" t="s">
        <v>177</v>
      </c>
      <c r="L10" s="96">
        <v>152.5</v>
      </c>
      <c r="M10" s="97">
        <f aca="true" t="shared" si="1" ref="M10:M22">L10/2.2</f>
        <v>69.31818181818181</v>
      </c>
      <c r="N10" s="95">
        <f aca="true" t="shared" si="2" ref="N10:N22">RANK(M10,M$10:M$24,0)</f>
        <v>2</v>
      </c>
      <c r="O10" s="96">
        <v>147.5</v>
      </c>
      <c r="P10" s="97">
        <f aca="true" t="shared" si="3" ref="P10:P22">O10/2.2</f>
        <v>67.04545454545455</v>
      </c>
      <c r="Q10" s="95">
        <f aca="true" t="shared" si="4" ref="Q10:Q22">RANK(P10,P$10:P$24,0)</f>
        <v>2</v>
      </c>
      <c r="R10" s="96">
        <v>153.5</v>
      </c>
      <c r="S10" s="97">
        <f aca="true" t="shared" si="5" ref="S10:S22">R10/2.2</f>
        <v>69.77272727272727</v>
      </c>
      <c r="T10" s="95">
        <f aca="true" t="shared" si="6" ref="T10:T22">RANK(S10,S$10:S$24,0)</f>
        <v>1</v>
      </c>
      <c r="U10" s="98"/>
      <c r="V10" s="98"/>
      <c r="W10" s="96">
        <f aca="true" t="shared" si="7" ref="W10:W22">L10+O10+R10</f>
        <v>453.5</v>
      </c>
      <c r="X10" s="99"/>
      <c r="Y10" s="97">
        <f aca="true" t="shared" si="8" ref="Y10:Y22">ROUND(SUM(M10,P10,S10)/3,3)-IF($U10=1,0.5,IF($U10=2,1.5,0))</f>
        <v>68.712</v>
      </c>
      <c r="Z10" s="27" t="s">
        <v>13</v>
      </c>
    </row>
    <row r="11" spans="1:26" s="28" customFormat="1" ht="36.75" customHeight="1">
      <c r="A11" s="94">
        <f t="shared" si="0"/>
        <v>2</v>
      </c>
      <c r="B11" s="26"/>
      <c r="C11" s="92"/>
      <c r="D11" s="146" t="s">
        <v>158</v>
      </c>
      <c r="E11" s="123" t="s">
        <v>90</v>
      </c>
      <c r="F11" s="134">
        <v>2</v>
      </c>
      <c r="G11" s="254" t="s">
        <v>159</v>
      </c>
      <c r="H11" s="126" t="s">
        <v>56</v>
      </c>
      <c r="I11" s="257" t="s">
        <v>9</v>
      </c>
      <c r="J11" s="232" t="s">
        <v>57</v>
      </c>
      <c r="K11" s="255" t="s">
        <v>11</v>
      </c>
      <c r="L11" s="96">
        <v>153</v>
      </c>
      <c r="M11" s="97">
        <f t="shared" si="1"/>
        <v>69.54545454545455</v>
      </c>
      <c r="N11" s="95">
        <f t="shared" si="2"/>
        <v>1</v>
      </c>
      <c r="O11" s="96">
        <v>146.5</v>
      </c>
      <c r="P11" s="97">
        <f t="shared" si="3"/>
        <v>66.59090909090908</v>
      </c>
      <c r="Q11" s="95">
        <f t="shared" si="4"/>
        <v>4</v>
      </c>
      <c r="R11" s="96">
        <v>149</v>
      </c>
      <c r="S11" s="97">
        <f t="shared" si="5"/>
        <v>67.72727272727272</v>
      </c>
      <c r="T11" s="95">
        <f t="shared" si="6"/>
        <v>3</v>
      </c>
      <c r="U11" s="98"/>
      <c r="V11" s="98"/>
      <c r="W11" s="96">
        <f t="shared" si="7"/>
        <v>448.5</v>
      </c>
      <c r="X11" s="96">
        <v>40</v>
      </c>
      <c r="Y11" s="97">
        <f t="shared" si="8"/>
        <v>67.955</v>
      </c>
      <c r="Z11" s="27" t="s">
        <v>13</v>
      </c>
    </row>
    <row r="12" spans="1:26" s="28" customFormat="1" ht="36.75" customHeight="1">
      <c r="A12" s="94">
        <f t="shared" si="0"/>
        <v>2</v>
      </c>
      <c r="B12" s="26"/>
      <c r="C12" s="92"/>
      <c r="D12" s="258" t="s">
        <v>162</v>
      </c>
      <c r="E12" s="235" t="s">
        <v>163</v>
      </c>
      <c r="F12" s="236" t="s">
        <v>13</v>
      </c>
      <c r="G12" s="143" t="s">
        <v>203</v>
      </c>
      <c r="H12" s="238" t="s">
        <v>204</v>
      </c>
      <c r="I12" s="238" t="s">
        <v>9</v>
      </c>
      <c r="J12" s="239" t="s">
        <v>10</v>
      </c>
      <c r="K12" s="240" t="s">
        <v>11</v>
      </c>
      <c r="L12" s="96">
        <v>149.5</v>
      </c>
      <c r="M12" s="97">
        <f t="shared" si="1"/>
        <v>67.95454545454545</v>
      </c>
      <c r="N12" s="95">
        <f t="shared" si="2"/>
        <v>3</v>
      </c>
      <c r="O12" s="96">
        <v>148.5</v>
      </c>
      <c r="P12" s="97">
        <f t="shared" si="3"/>
        <v>67.5</v>
      </c>
      <c r="Q12" s="95">
        <f t="shared" si="4"/>
        <v>1</v>
      </c>
      <c r="R12" s="96">
        <v>150.5</v>
      </c>
      <c r="S12" s="97">
        <f t="shared" si="5"/>
        <v>68.4090909090909</v>
      </c>
      <c r="T12" s="95">
        <f t="shared" si="6"/>
        <v>2</v>
      </c>
      <c r="U12" s="98"/>
      <c r="V12" s="98"/>
      <c r="W12" s="96">
        <f t="shared" si="7"/>
        <v>448.5</v>
      </c>
      <c r="X12" s="96">
        <v>40</v>
      </c>
      <c r="Y12" s="97">
        <f t="shared" si="8"/>
        <v>67.955</v>
      </c>
      <c r="Z12" s="27" t="s">
        <v>13</v>
      </c>
    </row>
    <row r="13" spans="1:26" s="28" customFormat="1" ht="36.75" customHeight="1">
      <c r="A13" s="94">
        <f t="shared" si="0"/>
        <v>4</v>
      </c>
      <c r="B13" s="26"/>
      <c r="C13" s="92"/>
      <c r="D13" s="256" t="s">
        <v>154</v>
      </c>
      <c r="E13" s="126"/>
      <c r="F13" s="236">
        <v>2</v>
      </c>
      <c r="G13" s="143" t="s">
        <v>155</v>
      </c>
      <c r="H13" s="236" t="s">
        <v>156</v>
      </c>
      <c r="I13" s="257" t="s">
        <v>9</v>
      </c>
      <c r="J13" s="239" t="s">
        <v>157</v>
      </c>
      <c r="K13" s="255" t="s">
        <v>11</v>
      </c>
      <c r="L13" s="96">
        <v>148.5</v>
      </c>
      <c r="M13" s="97">
        <f t="shared" si="1"/>
        <v>67.5</v>
      </c>
      <c r="N13" s="95">
        <f t="shared" si="2"/>
        <v>4</v>
      </c>
      <c r="O13" s="96">
        <v>147.5</v>
      </c>
      <c r="P13" s="97">
        <f t="shared" si="3"/>
        <v>67.04545454545455</v>
      </c>
      <c r="Q13" s="95">
        <f t="shared" si="4"/>
        <v>2</v>
      </c>
      <c r="R13" s="96">
        <v>148.5</v>
      </c>
      <c r="S13" s="97">
        <f t="shared" si="5"/>
        <v>67.5</v>
      </c>
      <c r="T13" s="95">
        <f t="shared" si="6"/>
        <v>4</v>
      </c>
      <c r="U13" s="98"/>
      <c r="V13" s="98"/>
      <c r="W13" s="96">
        <f t="shared" si="7"/>
        <v>444.5</v>
      </c>
      <c r="X13" s="99"/>
      <c r="Y13" s="97">
        <f t="shared" si="8"/>
        <v>67.348</v>
      </c>
      <c r="Z13" s="27" t="s">
        <v>13</v>
      </c>
    </row>
    <row r="14" spans="1:26" s="28" customFormat="1" ht="36.75" customHeight="1">
      <c r="A14" s="94">
        <f t="shared" si="0"/>
        <v>5</v>
      </c>
      <c r="B14" s="26"/>
      <c r="C14" s="92"/>
      <c r="D14" s="248" t="s">
        <v>193</v>
      </c>
      <c r="E14" s="126" t="s">
        <v>91</v>
      </c>
      <c r="F14" s="236" t="s">
        <v>13</v>
      </c>
      <c r="G14" s="143" t="s">
        <v>194</v>
      </c>
      <c r="H14" s="249" t="s">
        <v>60</v>
      </c>
      <c r="I14" s="250" t="s">
        <v>195</v>
      </c>
      <c r="J14" s="251" t="s">
        <v>61</v>
      </c>
      <c r="K14" s="252" t="s">
        <v>11</v>
      </c>
      <c r="L14" s="96">
        <v>147</v>
      </c>
      <c r="M14" s="97">
        <f t="shared" si="1"/>
        <v>66.81818181818181</v>
      </c>
      <c r="N14" s="95">
        <f t="shared" si="2"/>
        <v>5</v>
      </c>
      <c r="O14" s="96">
        <v>146.5</v>
      </c>
      <c r="P14" s="97">
        <f t="shared" si="3"/>
        <v>66.59090909090908</v>
      </c>
      <c r="Q14" s="95">
        <f t="shared" si="4"/>
        <v>4</v>
      </c>
      <c r="R14" s="96">
        <v>142.5</v>
      </c>
      <c r="S14" s="97">
        <f t="shared" si="5"/>
        <v>64.77272727272727</v>
      </c>
      <c r="T14" s="95">
        <f t="shared" si="6"/>
        <v>8</v>
      </c>
      <c r="U14" s="98"/>
      <c r="V14" s="98"/>
      <c r="W14" s="96">
        <f t="shared" si="7"/>
        <v>436</v>
      </c>
      <c r="X14" s="99"/>
      <c r="Y14" s="97">
        <f t="shared" si="8"/>
        <v>66.061</v>
      </c>
      <c r="Z14" s="27" t="s">
        <v>13</v>
      </c>
    </row>
    <row r="15" spans="1:26" s="28" customFormat="1" ht="36.75" customHeight="1">
      <c r="A15" s="94">
        <f t="shared" si="0"/>
        <v>6</v>
      </c>
      <c r="B15" s="26"/>
      <c r="C15" s="92"/>
      <c r="D15" s="146" t="s">
        <v>160</v>
      </c>
      <c r="E15" s="123"/>
      <c r="F15" s="134">
        <v>2</v>
      </c>
      <c r="G15" s="254" t="s">
        <v>192</v>
      </c>
      <c r="H15" s="126" t="s">
        <v>59</v>
      </c>
      <c r="I15" s="257" t="s">
        <v>9</v>
      </c>
      <c r="J15" s="232" t="s">
        <v>57</v>
      </c>
      <c r="K15" s="255" t="s">
        <v>11</v>
      </c>
      <c r="L15" s="96">
        <v>145.5</v>
      </c>
      <c r="M15" s="97">
        <f t="shared" si="1"/>
        <v>66.13636363636363</v>
      </c>
      <c r="N15" s="95">
        <f t="shared" si="2"/>
        <v>7</v>
      </c>
      <c r="O15" s="96">
        <v>142.5</v>
      </c>
      <c r="P15" s="97">
        <f t="shared" si="3"/>
        <v>64.77272727272727</v>
      </c>
      <c r="Q15" s="95">
        <f t="shared" si="4"/>
        <v>10</v>
      </c>
      <c r="R15" s="96">
        <v>143</v>
      </c>
      <c r="S15" s="97">
        <f t="shared" si="5"/>
        <v>65</v>
      </c>
      <c r="T15" s="95">
        <f t="shared" si="6"/>
        <v>5</v>
      </c>
      <c r="U15" s="98"/>
      <c r="V15" s="98"/>
      <c r="W15" s="96">
        <f t="shared" si="7"/>
        <v>431</v>
      </c>
      <c r="X15" s="99"/>
      <c r="Y15" s="97">
        <f t="shared" si="8"/>
        <v>65.303</v>
      </c>
      <c r="Z15" s="27" t="s">
        <v>13</v>
      </c>
    </row>
    <row r="16" spans="1:26" s="28" customFormat="1" ht="36.75" customHeight="1">
      <c r="A16" s="94">
        <f t="shared" si="0"/>
        <v>7</v>
      </c>
      <c r="B16" s="26"/>
      <c r="C16" s="92"/>
      <c r="D16" s="258" t="s">
        <v>162</v>
      </c>
      <c r="E16" s="235" t="s">
        <v>163</v>
      </c>
      <c r="F16" s="236" t="s">
        <v>13</v>
      </c>
      <c r="G16" s="143" t="s">
        <v>164</v>
      </c>
      <c r="H16" s="237" t="s">
        <v>42</v>
      </c>
      <c r="I16" s="238" t="s">
        <v>9</v>
      </c>
      <c r="J16" s="239" t="s">
        <v>10</v>
      </c>
      <c r="K16" s="240" t="s">
        <v>11</v>
      </c>
      <c r="L16" s="96">
        <v>142.5</v>
      </c>
      <c r="M16" s="97">
        <f t="shared" si="1"/>
        <v>64.77272727272727</v>
      </c>
      <c r="N16" s="95">
        <f t="shared" si="2"/>
        <v>11</v>
      </c>
      <c r="O16" s="96">
        <v>145</v>
      </c>
      <c r="P16" s="97">
        <f t="shared" si="3"/>
        <v>65.9090909090909</v>
      </c>
      <c r="Q16" s="95">
        <f t="shared" si="4"/>
        <v>6</v>
      </c>
      <c r="R16" s="96">
        <v>143</v>
      </c>
      <c r="S16" s="97">
        <f t="shared" si="5"/>
        <v>65</v>
      </c>
      <c r="T16" s="95">
        <f t="shared" si="6"/>
        <v>5</v>
      </c>
      <c r="U16" s="98"/>
      <c r="V16" s="98"/>
      <c r="W16" s="96">
        <f t="shared" si="7"/>
        <v>430.5</v>
      </c>
      <c r="X16" s="99"/>
      <c r="Y16" s="97">
        <f t="shared" si="8"/>
        <v>65.227</v>
      </c>
      <c r="Z16" s="27" t="s">
        <v>13</v>
      </c>
    </row>
    <row r="17" spans="1:26" s="28" customFormat="1" ht="36.75" customHeight="1">
      <c r="A17" s="94">
        <f t="shared" si="0"/>
        <v>7</v>
      </c>
      <c r="B17" s="26"/>
      <c r="C17" s="92"/>
      <c r="D17" s="146" t="s">
        <v>178</v>
      </c>
      <c r="E17" s="123" t="s">
        <v>179</v>
      </c>
      <c r="F17" s="130" t="s">
        <v>8</v>
      </c>
      <c r="G17" s="143" t="s">
        <v>180</v>
      </c>
      <c r="H17" s="238" t="s">
        <v>181</v>
      </c>
      <c r="I17" s="238" t="s">
        <v>182</v>
      </c>
      <c r="J17" s="247" t="s">
        <v>81</v>
      </c>
      <c r="K17" s="242" t="s">
        <v>183</v>
      </c>
      <c r="L17" s="96">
        <v>143.5</v>
      </c>
      <c r="M17" s="97">
        <f t="shared" si="1"/>
        <v>65.22727272727272</v>
      </c>
      <c r="N17" s="95">
        <f t="shared" si="2"/>
        <v>10</v>
      </c>
      <c r="O17" s="96">
        <v>144</v>
      </c>
      <c r="P17" s="97">
        <f t="shared" si="3"/>
        <v>65.45454545454545</v>
      </c>
      <c r="Q17" s="95">
        <f t="shared" si="4"/>
        <v>8</v>
      </c>
      <c r="R17" s="96">
        <v>143</v>
      </c>
      <c r="S17" s="97">
        <f t="shared" si="5"/>
        <v>65</v>
      </c>
      <c r="T17" s="95">
        <f t="shared" si="6"/>
        <v>5</v>
      </c>
      <c r="U17" s="98"/>
      <c r="V17" s="98"/>
      <c r="W17" s="96">
        <f t="shared" si="7"/>
        <v>430.5</v>
      </c>
      <c r="X17" s="99"/>
      <c r="Y17" s="97">
        <f t="shared" si="8"/>
        <v>65.227</v>
      </c>
      <c r="Z17" s="27" t="s">
        <v>13</v>
      </c>
    </row>
    <row r="18" spans="1:26" s="28" customFormat="1" ht="36.75" customHeight="1">
      <c r="A18" s="94">
        <f t="shared" si="0"/>
        <v>9</v>
      </c>
      <c r="B18" s="26"/>
      <c r="C18" s="92"/>
      <c r="D18" s="146" t="s">
        <v>160</v>
      </c>
      <c r="E18" s="123"/>
      <c r="F18" s="134">
        <v>2</v>
      </c>
      <c r="G18" s="143" t="s">
        <v>161</v>
      </c>
      <c r="H18" s="233" t="s">
        <v>63</v>
      </c>
      <c r="I18" s="234" t="s">
        <v>9</v>
      </c>
      <c r="J18" s="232" t="s">
        <v>57</v>
      </c>
      <c r="K18" s="255" t="s">
        <v>11</v>
      </c>
      <c r="L18" s="96">
        <v>145</v>
      </c>
      <c r="M18" s="97">
        <f t="shared" si="1"/>
        <v>65.9090909090909</v>
      </c>
      <c r="N18" s="95">
        <f t="shared" si="2"/>
        <v>8</v>
      </c>
      <c r="O18" s="96">
        <v>144.5</v>
      </c>
      <c r="P18" s="97">
        <f t="shared" si="3"/>
        <v>65.68181818181817</v>
      </c>
      <c r="Q18" s="95">
        <f t="shared" si="4"/>
        <v>7</v>
      </c>
      <c r="R18" s="96">
        <v>140</v>
      </c>
      <c r="S18" s="97">
        <f t="shared" si="5"/>
        <v>63.63636363636363</v>
      </c>
      <c r="T18" s="95">
        <f t="shared" si="6"/>
        <v>10</v>
      </c>
      <c r="U18" s="98"/>
      <c r="V18" s="98"/>
      <c r="W18" s="96">
        <f t="shared" si="7"/>
        <v>429.5</v>
      </c>
      <c r="X18" s="99"/>
      <c r="Y18" s="97">
        <f t="shared" si="8"/>
        <v>65.076</v>
      </c>
      <c r="Z18" s="27" t="s">
        <v>13</v>
      </c>
    </row>
    <row r="19" spans="1:26" s="28" customFormat="1" ht="36.75" customHeight="1">
      <c r="A19" s="94">
        <f t="shared" si="0"/>
        <v>10</v>
      </c>
      <c r="B19" s="26"/>
      <c r="C19" s="92"/>
      <c r="D19" s="146" t="s">
        <v>158</v>
      </c>
      <c r="E19" s="123" t="s">
        <v>90</v>
      </c>
      <c r="F19" s="134">
        <v>2</v>
      </c>
      <c r="G19" s="143" t="s">
        <v>192</v>
      </c>
      <c r="H19" s="126" t="s">
        <v>59</v>
      </c>
      <c r="I19" s="257" t="s">
        <v>9</v>
      </c>
      <c r="J19" s="232" t="s">
        <v>57</v>
      </c>
      <c r="K19" s="255" t="s">
        <v>11</v>
      </c>
      <c r="L19" s="96">
        <v>146</v>
      </c>
      <c r="M19" s="97">
        <f t="shared" si="1"/>
        <v>66.36363636363636</v>
      </c>
      <c r="N19" s="95">
        <f t="shared" si="2"/>
        <v>6</v>
      </c>
      <c r="O19" s="96">
        <v>141.5</v>
      </c>
      <c r="P19" s="97">
        <f t="shared" si="3"/>
        <v>64.31818181818181</v>
      </c>
      <c r="Q19" s="95">
        <f t="shared" si="4"/>
        <v>11</v>
      </c>
      <c r="R19" s="96">
        <v>140.5</v>
      </c>
      <c r="S19" s="97">
        <f t="shared" si="5"/>
        <v>63.86363636363636</v>
      </c>
      <c r="T19" s="95">
        <f t="shared" si="6"/>
        <v>9</v>
      </c>
      <c r="U19" s="98"/>
      <c r="V19" s="98"/>
      <c r="W19" s="96">
        <f t="shared" si="7"/>
        <v>428</v>
      </c>
      <c r="X19" s="99"/>
      <c r="Y19" s="97">
        <f t="shared" si="8"/>
        <v>64.848</v>
      </c>
      <c r="Z19" s="27" t="s">
        <v>13</v>
      </c>
    </row>
    <row r="20" spans="1:26" s="28" customFormat="1" ht="36.75" customHeight="1">
      <c r="A20" s="94">
        <f t="shared" si="0"/>
        <v>11</v>
      </c>
      <c r="B20" s="26"/>
      <c r="C20" s="92"/>
      <c r="D20" s="146" t="s">
        <v>196</v>
      </c>
      <c r="E20" s="123" t="s">
        <v>197</v>
      </c>
      <c r="F20" s="134" t="s">
        <v>13</v>
      </c>
      <c r="G20" s="253" t="s">
        <v>198</v>
      </c>
      <c r="H20" s="237" t="s">
        <v>199</v>
      </c>
      <c r="I20" s="241" t="s">
        <v>200</v>
      </c>
      <c r="J20" s="251" t="s">
        <v>201</v>
      </c>
      <c r="K20" s="242" t="s">
        <v>202</v>
      </c>
      <c r="L20" s="96">
        <v>144</v>
      </c>
      <c r="M20" s="97">
        <f t="shared" si="1"/>
        <v>65.45454545454545</v>
      </c>
      <c r="N20" s="95">
        <f t="shared" si="2"/>
        <v>9</v>
      </c>
      <c r="O20" s="96">
        <v>137.5</v>
      </c>
      <c r="P20" s="97">
        <f t="shared" si="3"/>
        <v>62.49999999999999</v>
      </c>
      <c r="Q20" s="95">
        <f t="shared" si="4"/>
        <v>12</v>
      </c>
      <c r="R20" s="96">
        <v>138</v>
      </c>
      <c r="S20" s="97">
        <f t="shared" si="5"/>
        <v>62.72727272727272</v>
      </c>
      <c r="T20" s="95">
        <f t="shared" si="6"/>
        <v>11</v>
      </c>
      <c r="U20" s="98"/>
      <c r="V20" s="98"/>
      <c r="W20" s="96">
        <f t="shared" si="7"/>
        <v>419.5</v>
      </c>
      <c r="X20" s="99"/>
      <c r="Y20" s="97">
        <f t="shared" si="8"/>
        <v>63.561</v>
      </c>
      <c r="Z20" s="27" t="s">
        <v>13</v>
      </c>
    </row>
    <row r="21" spans="1:26" s="28" customFormat="1" ht="36.75" customHeight="1">
      <c r="A21" s="94">
        <f t="shared" si="0"/>
        <v>12</v>
      </c>
      <c r="B21" s="26"/>
      <c r="C21" s="92"/>
      <c r="D21" s="227" t="s">
        <v>184</v>
      </c>
      <c r="E21" s="140"/>
      <c r="F21" s="134" t="s">
        <v>8</v>
      </c>
      <c r="G21" s="143" t="s">
        <v>161</v>
      </c>
      <c r="H21" s="233" t="s">
        <v>63</v>
      </c>
      <c r="I21" s="234" t="s">
        <v>9</v>
      </c>
      <c r="J21" s="232" t="s">
        <v>57</v>
      </c>
      <c r="K21" s="255" t="s">
        <v>210</v>
      </c>
      <c r="L21" s="96">
        <v>137.5</v>
      </c>
      <c r="M21" s="97">
        <f t="shared" si="1"/>
        <v>62.49999999999999</v>
      </c>
      <c r="N21" s="95">
        <f t="shared" si="2"/>
        <v>12</v>
      </c>
      <c r="O21" s="96">
        <v>143.5</v>
      </c>
      <c r="P21" s="97">
        <f t="shared" si="3"/>
        <v>65.22727272727272</v>
      </c>
      <c r="Q21" s="95">
        <f t="shared" si="4"/>
        <v>9</v>
      </c>
      <c r="R21" s="96">
        <v>131.5</v>
      </c>
      <c r="S21" s="97">
        <f t="shared" si="5"/>
        <v>59.772727272727266</v>
      </c>
      <c r="T21" s="95">
        <f t="shared" si="6"/>
        <v>12</v>
      </c>
      <c r="U21" s="98"/>
      <c r="V21" s="98"/>
      <c r="W21" s="96">
        <f t="shared" si="7"/>
        <v>412.5</v>
      </c>
      <c r="X21" s="99"/>
      <c r="Y21" s="97">
        <f t="shared" si="8"/>
        <v>62.5</v>
      </c>
      <c r="Z21" s="27" t="s">
        <v>12</v>
      </c>
    </row>
    <row r="22" spans="1:26" s="28" customFormat="1" ht="36.75" customHeight="1">
      <c r="A22" s="94">
        <f t="shared" si="0"/>
        <v>13</v>
      </c>
      <c r="B22" s="26"/>
      <c r="C22" s="92"/>
      <c r="D22" s="146" t="s">
        <v>205</v>
      </c>
      <c r="E22" s="123" t="s">
        <v>206</v>
      </c>
      <c r="F22" s="134" t="s">
        <v>8</v>
      </c>
      <c r="G22" s="254" t="s">
        <v>207</v>
      </c>
      <c r="H22" s="126" t="s">
        <v>208</v>
      </c>
      <c r="I22" s="257" t="s">
        <v>209</v>
      </c>
      <c r="J22" s="232" t="s">
        <v>57</v>
      </c>
      <c r="K22" s="255" t="s">
        <v>11</v>
      </c>
      <c r="L22" s="96">
        <v>126</v>
      </c>
      <c r="M22" s="97">
        <f t="shared" si="1"/>
        <v>57.272727272727266</v>
      </c>
      <c r="N22" s="95">
        <f t="shared" si="2"/>
        <v>13</v>
      </c>
      <c r="O22" s="96">
        <v>130.5</v>
      </c>
      <c r="P22" s="97">
        <f t="shared" si="3"/>
        <v>59.31818181818181</v>
      </c>
      <c r="Q22" s="95">
        <f t="shared" si="4"/>
        <v>13</v>
      </c>
      <c r="R22" s="96">
        <v>122.5</v>
      </c>
      <c r="S22" s="97">
        <f t="shared" si="5"/>
        <v>55.68181818181818</v>
      </c>
      <c r="T22" s="95">
        <f t="shared" si="6"/>
        <v>13</v>
      </c>
      <c r="U22" s="98"/>
      <c r="V22" s="98"/>
      <c r="W22" s="96">
        <f t="shared" si="7"/>
        <v>379</v>
      </c>
      <c r="X22" s="99"/>
      <c r="Y22" s="97">
        <f t="shared" si="8"/>
        <v>57.424</v>
      </c>
      <c r="Z22" s="27" t="s">
        <v>125</v>
      </c>
    </row>
    <row r="23" spans="1:26" s="28" customFormat="1" ht="36.75" customHeight="1">
      <c r="A23" s="94"/>
      <c r="B23" s="26"/>
      <c r="C23" s="92"/>
      <c r="D23" s="146" t="s">
        <v>165</v>
      </c>
      <c r="E23" s="123" t="s">
        <v>166</v>
      </c>
      <c r="F23" s="130" t="s">
        <v>13</v>
      </c>
      <c r="G23" s="143" t="s">
        <v>167</v>
      </c>
      <c r="H23" s="237" t="s">
        <v>168</v>
      </c>
      <c r="I23" s="241" t="s">
        <v>9</v>
      </c>
      <c r="J23" s="241" t="s">
        <v>169</v>
      </c>
      <c r="K23" s="242" t="s">
        <v>170</v>
      </c>
      <c r="L23" s="96"/>
      <c r="M23" s="97"/>
      <c r="N23" s="95"/>
      <c r="O23" s="96"/>
      <c r="P23" s="97"/>
      <c r="Q23" s="95"/>
      <c r="R23" s="96"/>
      <c r="S23" s="97"/>
      <c r="T23" s="95"/>
      <c r="U23" s="98">
        <v>3</v>
      </c>
      <c r="V23" s="98"/>
      <c r="W23" s="96"/>
      <c r="X23" s="99"/>
      <c r="Y23" s="97" t="s">
        <v>216</v>
      </c>
      <c r="Z23" s="27" t="s">
        <v>125</v>
      </c>
    </row>
    <row r="24" spans="1:26" s="28" customFormat="1" ht="36.75" customHeight="1">
      <c r="A24" s="94"/>
      <c r="B24" s="26"/>
      <c r="C24" s="92"/>
      <c r="D24" s="146" t="s">
        <v>185</v>
      </c>
      <c r="E24" s="123" t="s">
        <v>186</v>
      </c>
      <c r="F24" s="130" t="s">
        <v>8</v>
      </c>
      <c r="G24" s="143" t="s">
        <v>187</v>
      </c>
      <c r="H24" s="245" t="s">
        <v>188</v>
      </c>
      <c r="I24" s="246" t="s">
        <v>189</v>
      </c>
      <c r="J24" s="247" t="s">
        <v>190</v>
      </c>
      <c r="K24" s="242" t="s">
        <v>191</v>
      </c>
      <c r="L24" s="96"/>
      <c r="M24" s="97"/>
      <c r="N24" s="95"/>
      <c r="O24" s="96"/>
      <c r="P24" s="97"/>
      <c r="Q24" s="95"/>
      <c r="R24" s="96"/>
      <c r="S24" s="97"/>
      <c r="T24" s="95"/>
      <c r="U24" s="98"/>
      <c r="V24" s="98"/>
      <c r="W24" s="96"/>
      <c r="X24" s="99"/>
      <c r="Y24" s="97" t="s">
        <v>216</v>
      </c>
      <c r="Z24" s="27" t="s">
        <v>125</v>
      </c>
    </row>
    <row r="25" spans="1:26" s="28" customFormat="1" ht="18" customHeight="1">
      <c r="A25" s="29"/>
      <c r="B25" s="30"/>
      <c r="C25" s="31"/>
      <c r="D25" s="45"/>
      <c r="E25" s="4"/>
      <c r="F25" s="5"/>
      <c r="G25" s="6"/>
      <c r="H25" s="46"/>
      <c r="I25" s="47"/>
      <c r="J25" s="5"/>
      <c r="K25" s="7"/>
      <c r="L25" s="32"/>
      <c r="M25" s="33"/>
      <c r="N25" s="34"/>
      <c r="O25" s="32"/>
      <c r="P25" s="33"/>
      <c r="Q25" s="34"/>
      <c r="R25" s="32"/>
      <c r="S25" s="33"/>
      <c r="T25" s="34"/>
      <c r="U25" s="34"/>
      <c r="V25" s="34"/>
      <c r="W25" s="32"/>
      <c r="X25" s="35"/>
      <c r="Y25" s="33"/>
      <c r="Z25" s="36"/>
    </row>
    <row r="26" spans="1:26" ht="24" customHeight="1">
      <c r="A26" s="37"/>
      <c r="B26" s="37"/>
      <c r="C26" s="37"/>
      <c r="D26" s="37" t="s">
        <v>25</v>
      </c>
      <c r="E26" s="37"/>
      <c r="F26" s="37"/>
      <c r="G26" s="37"/>
      <c r="H26" s="37"/>
      <c r="J26" s="37"/>
      <c r="K26" s="9" t="s">
        <v>124</v>
      </c>
      <c r="L26" s="38"/>
      <c r="M26" s="39"/>
      <c r="N26" s="37"/>
      <c r="O26" s="40"/>
      <c r="P26" s="41"/>
      <c r="Q26" s="37"/>
      <c r="R26" s="40"/>
      <c r="S26" s="41"/>
      <c r="T26" s="37"/>
      <c r="U26" s="37"/>
      <c r="V26" s="37"/>
      <c r="W26" s="37"/>
      <c r="X26" s="37"/>
      <c r="Y26" s="41"/>
      <c r="Z26" s="37"/>
    </row>
    <row r="27" spans="1:26" ht="24" customHeight="1">
      <c r="A27" s="37"/>
      <c r="B27" s="37"/>
      <c r="C27" s="37"/>
      <c r="D27" s="37" t="s">
        <v>17</v>
      </c>
      <c r="E27" s="37"/>
      <c r="F27" s="37"/>
      <c r="G27" s="37"/>
      <c r="H27" s="37"/>
      <c r="J27" s="37"/>
      <c r="K27" s="9" t="s">
        <v>53</v>
      </c>
      <c r="L27" s="38"/>
      <c r="M27" s="42"/>
      <c r="O27" s="40"/>
      <c r="P27" s="41"/>
      <c r="Q27" s="37"/>
      <c r="R27" s="40"/>
      <c r="S27" s="41"/>
      <c r="T27" s="37"/>
      <c r="U27" s="37"/>
      <c r="V27" s="37"/>
      <c r="W27" s="37"/>
      <c r="X27" s="37"/>
      <c r="Y27" s="41"/>
      <c r="Z27" s="37"/>
    </row>
    <row r="28" spans="12:13" ht="12.75">
      <c r="L28" s="38"/>
      <c r="M28" s="39"/>
    </row>
    <row r="29" spans="11:13" ht="12.75">
      <c r="K29" s="39"/>
      <c r="L29" s="38"/>
      <c r="M29" s="39"/>
    </row>
  </sheetData>
  <sheetProtection/>
  <protectedRanges>
    <protectedRange sqref="K18:K24" name="Диапазон1_3_1_1_3_11_1_1_3_1_1_2_1_3_2_1"/>
  </protectedRanges>
  <mergeCells count="24">
    <mergeCell ref="H8:H9"/>
    <mergeCell ref="K8:K9"/>
    <mergeCell ref="C8:C9"/>
    <mergeCell ref="D8:D9"/>
    <mergeCell ref="R8:T8"/>
    <mergeCell ref="U8:U9"/>
    <mergeCell ref="L8:N8"/>
    <mergeCell ref="F8:F9"/>
    <mergeCell ref="A5:Z5"/>
    <mergeCell ref="Z8:Z9"/>
    <mergeCell ref="V8:V9"/>
    <mergeCell ref="W8:W9"/>
    <mergeCell ref="X8:X9"/>
    <mergeCell ref="E8:E9"/>
    <mergeCell ref="Y8:Y9"/>
    <mergeCell ref="A8:A9"/>
    <mergeCell ref="G8:G9"/>
    <mergeCell ref="I8:I9"/>
    <mergeCell ref="A1:Z1"/>
    <mergeCell ref="A2:Z2"/>
    <mergeCell ref="A3:Z3"/>
    <mergeCell ref="A4:Z4"/>
    <mergeCell ref="B8:B9"/>
    <mergeCell ref="O8:Q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view="pageBreakPreview" zoomScale="50" zoomScaleNormal="75" zoomScaleSheetLayoutView="50" zoomScalePageLayoutView="0" workbookViewId="0" topLeftCell="A1">
      <selection activeCell="P11" sqref="P11"/>
    </sheetView>
  </sheetViews>
  <sheetFormatPr defaultColWidth="9.140625" defaultRowHeight="12.75"/>
  <cols>
    <col min="1" max="1" width="4.7109375" style="152" customWidth="1"/>
    <col min="2" max="2" width="4.28125" style="152" hidden="1" customWidth="1"/>
    <col min="3" max="3" width="8.28125" style="152" customWidth="1"/>
    <col min="4" max="4" width="16.7109375" style="152" customWidth="1"/>
    <col min="5" max="5" width="7.28125" style="152" customWidth="1"/>
    <col min="6" max="6" width="5.00390625" style="152" customWidth="1"/>
    <col min="7" max="7" width="25.421875" style="152" customWidth="1"/>
    <col min="8" max="8" width="7.57421875" style="152" customWidth="1"/>
    <col min="9" max="9" width="14.28125" style="152" customWidth="1"/>
    <col min="10" max="10" width="19.57421875" style="152" hidden="1" customWidth="1"/>
    <col min="11" max="11" width="20.57421875" style="152" customWidth="1"/>
    <col min="12" max="15" width="10.57421875" style="152" customWidth="1"/>
    <col min="16" max="16" width="10.00390625" style="152" customWidth="1"/>
    <col min="17" max="17" width="12.421875" style="152" hidden="1" customWidth="1"/>
    <col min="18" max="18" width="10.00390625" style="152" hidden="1" customWidth="1"/>
    <col min="19" max="19" width="5.00390625" style="152" customWidth="1"/>
    <col min="20" max="20" width="9.28125" style="152" customWidth="1"/>
    <col min="21" max="21" width="12.140625" style="152" customWidth="1"/>
    <col min="22" max="16384" width="9.140625" style="152" customWidth="1"/>
  </cols>
  <sheetData>
    <row r="1" spans="1:21" ht="57" customHeight="1">
      <c r="A1" s="395" t="s">
        <v>371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8" s="154" customFormat="1" ht="15" customHeight="1">
      <c r="A2" s="373" t="s">
        <v>129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153"/>
      <c r="W2" s="153"/>
      <c r="X2" s="153"/>
      <c r="Y2" s="153"/>
      <c r="Z2" s="153"/>
      <c r="AA2" s="153"/>
      <c r="AB2" s="153"/>
    </row>
    <row r="3" spans="1:21" ht="21.75" customHeight="1">
      <c r="A3" s="374" t="s">
        <v>40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</row>
    <row r="4" spans="1:21" ht="21.75" customHeight="1">
      <c r="A4" s="375" t="s">
        <v>130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</row>
    <row r="5" spans="1:21" ht="20.25" customHeight="1">
      <c r="A5" s="396" t="s">
        <v>476</v>
      </c>
      <c r="B5" s="396"/>
      <c r="C5" s="396"/>
      <c r="D5" s="396"/>
      <c r="E5" s="396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</row>
    <row r="6" spans="1:24" s="158" customFormat="1" ht="17.25" customHeight="1">
      <c r="A6" s="155" t="s">
        <v>11</v>
      </c>
      <c r="B6" s="156"/>
      <c r="C6" s="156"/>
      <c r="D6" s="156"/>
      <c r="E6" s="156"/>
      <c r="F6" s="156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5"/>
      <c r="T6" s="155"/>
      <c r="U6" s="82" t="s">
        <v>370</v>
      </c>
      <c r="V6" s="159"/>
      <c r="W6" s="159"/>
      <c r="X6" s="160"/>
    </row>
    <row r="7" spans="1:21" s="163" customFormat="1" ht="33.75" customHeight="1">
      <c r="A7" s="393" t="s">
        <v>38</v>
      </c>
      <c r="B7" s="388" t="s">
        <v>2</v>
      </c>
      <c r="C7" s="388" t="s">
        <v>39</v>
      </c>
      <c r="D7" s="387" t="s">
        <v>23</v>
      </c>
      <c r="E7" s="387" t="s">
        <v>3</v>
      </c>
      <c r="F7" s="393" t="s">
        <v>22</v>
      </c>
      <c r="G7" s="387" t="s">
        <v>24</v>
      </c>
      <c r="H7" s="387" t="s">
        <v>3</v>
      </c>
      <c r="I7" s="387" t="s">
        <v>4</v>
      </c>
      <c r="J7" s="161"/>
      <c r="K7" s="387" t="s">
        <v>6</v>
      </c>
      <c r="L7" s="394" t="s">
        <v>131</v>
      </c>
      <c r="M7" s="394"/>
      <c r="N7" s="394"/>
      <c r="O7" s="394"/>
      <c r="P7" s="394"/>
      <c r="Q7" s="390" t="s">
        <v>131</v>
      </c>
      <c r="R7" s="390" t="s">
        <v>132</v>
      </c>
      <c r="S7" s="389" t="s">
        <v>133</v>
      </c>
      <c r="T7" s="392" t="s">
        <v>134</v>
      </c>
      <c r="U7" s="389" t="s">
        <v>135</v>
      </c>
    </row>
    <row r="8" spans="1:21" s="163" customFormat="1" ht="39.75" customHeight="1">
      <c r="A8" s="393"/>
      <c r="B8" s="388"/>
      <c r="C8" s="388"/>
      <c r="D8" s="387"/>
      <c r="E8" s="387"/>
      <c r="F8" s="393"/>
      <c r="G8" s="387"/>
      <c r="H8" s="387"/>
      <c r="I8" s="387"/>
      <c r="J8" s="161"/>
      <c r="K8" s="387"/>
      <c r="L8" s="162" t="s">
        <v>136</v>
      </c>
      <c r="M8" s="162" t="s">
        <v>137</v>
      </c>
      <c r="N8" s="162" t="s">
        <v>138</v>
      </c>
      <c r="O8" s="162" t="s">
        <v>139</v>
      </c>
      <c r="P8" s="164" t="s">
        <v>140</v>
      </c>
      <c r="Q8" s="391"/>
      <c r="R8" s="391"/>
      <c r="S8" s="389"/>
      <c r="T8" s="392"/>
      <c r="U8" s="389"/>
    </row>
    <row r="9" spans="1:21" ht="48.75" customHeight="1">
      <c r="A9" s="165" t="s">
        <v>125</v>
      </c>
      <c r="B9" s="166"/>
      <c r="C9" s="402" t="s">
        <v>477</v>
      </c>
      <c r="D9" s="285" t="s">
        <v>354</v>
      </c>
      <c r="E9" s="260" t="s">
        <v>355</v>
      </c>
      <c r="F9" s="283" t="s">
        <v>294</v>
      </c>
      <c r="G9" s="279" t="s">
        <v>356</v>
      </c>
      <c r="H9" s="238" t="s">
        <v>357</v>
      </c>
      <c r="I9" s="241" t="s">
        <v>358</v>
      </c>
      <c r="J9" s="283" t="s">
        <v>75</v>
      </c>
      <c r="K9" s="242" t="s">
        <v>253</v>
      </c>
      <c r="L9" s="168">
        <v>7.8</v>
      </c>
      <c r="M9" s="168">
        <v>7.2</v>
      </c>
      <c r="N9" s="168">
        <v>7</v>
      </c>
      <c r="O9" s="168">
        <v>7.3</v>
      </c>
      <c r="P9" s="168">
        <v>7.5</v>
      </c>
      <c r="Q9" s="169">
        <f>U9</f>
        <v>73.6</v>
      </c>
      <c r="R9" s="168" t="s">
        <v>125</v>
      </c>
      <c r="S9" s="170"/>
      <c r="T9" s="171">
        <f>L9+M9+N9+O9+P9</f>
        <v>36.8</v>
      </c>
      <c r="U9" s="169">
        <f>T9*2</f>
        <v>73.6</v>
      </c>
    </row>
    <row r="10" spans="1:21" ht="48.75" customHeight="1">
      <c r="A10" s="165" t="s">
        <v>125</v>
      </c>
      <c r="B10" s="166"/>
      <c r="C10" s="402" t="s">
        <v>478</v>
      </c>
      <c r="D10" s="146" t="s">
        <v>397</v>
      </c>
      <c r="E10" s="260"/>
      <c r="F10" s="134" t="s">
        <v>8</v>
      </c>
      <c r="G10" s="148" t="s">
        <v>469</v>
      </c>
      <c r="H10" s="238" t="s">
        <v>470</v>
      </c>
      <c r="I10" s="336" t="s">
        <v>74</v>
      </c>
      <c r="J10" s="136" t="s">
        <v>75</v>
      </c>
      <c r="K10" s="242" t="s">
        <v>146</v>
      </c>
      <c r="L10" s="168">
        <v>6.7</v>
      </c>
      <c r="M10" s="168">
        <v>6.5</v>
      </c>
      <c r="N10" s="168">
        <v>6.5</v>
      </c>
      <c r="O10" s="168">
        <v>6.8</v>
      </c>
      <c r="P10" s="168">
        <v>6.6</v>
      </c>
      <c r="Q10" s="169">
        <f>U10</f>
        <v>66.2</v>
      </c>
      <c r="R10" s="168" t="s">
        <v>125</v>
      </c>
      <c r="S10" s="170"/>
      <c r="T10" s="171">
        <f>L10+M10+N10+O10+P10</f>
        <v>33.1</v>
      </c>
      <c r="U10" s="169">
        <f>T10*2</f>
        <v>66.2</v>
      </c>
    </row>
    <row r="11" spans="1:21" ht="48.75" customHeight="1">
      <c r="A11" s="172"/>
      <c r="B11" s="173"/>
      <c r="C11" s="174"/>
      <c r="D11" s="175"/>
      <c r="E11" s="176"/>
      <c r="F11" s="121"/>
      <c r="G11" s="177"/>
      <c r="H11" s="178"/>
      <c r="I11" s="179"/>
      <c r="J11" s="179"/>
      <c r="K11" s="179"/>
      <c r="L11" s="180"/>
      <c r="M11" s="180"/>
      <c r="N11" s="180"/>
      <c r="O11" s="180"/>
      <c r="P11" s="180"/>
      <c r="Q11" s="180"/>
      <c r="R11" s="180"/>
      <c r="S11" s="181"/>
      <c r="T11" s="182"/>
      <c r="U11" s="183"/>
    </row>
    <row r="12" spans="1:11" s="117" customFormat="1" ht="40.5" customHeight="1">
      <c r="A12" s="120"/>
      <c r="B12" s="120"/>
      <c r="C12" s="120"/>
      <c r="D12" s="120" t="s">
        <v>25</v>
      </c>
      <c r="E12" s="120"/>
      <c r="F12" s="120"/>
      <c r="G12" s="120"/>
      <c r="H12" s="120"/>
      <c r="J12" s="184"/>
      <c r="K12" s="9" t="s">
        <v>124</v>
      </c>
    </row>
    <row r="13" spans="1:11" s="187" customFormat="1" ht="40.5" customHeight="1">
      <c r="A13" s="152"/>
      <c r="B13" s="152"/>
      <c r="C13" s="152"/>
      <c r="D13" s="120" t="s">
        <v>17</v>
      </c>
      <c r="E13" s="152"/>
      <c r="F13" s="152"/>
      <c r="G13" s="152"/>
      <c r="H13" s="152"/>
      <c r="I13" s="186"/>
      <c r="J13" s="186"/>
      <c r="K13" s="9" t="s">
        <v>53</v>
      </c>
    </row>
    <row r="14" s="188" customFormat="1" ht="12"/>
    <row r="15" spans="1:12" ht="1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</sheetData>
  <sheetProtection/>
  <protectedRanges>
    <protectedRange sqref="J11" name="Диапазон1_3_1_1_1_1_1_4_1_4_1"/>
  </protectedRanges>
  <mergeCells count="21">
    <mergeCell ref="H7:H8"/>
    <mergeCell ref="I7:I8"/>
    <mergeCell ref="F7:F8"/>
    <mergeCell ref="B7:B8"/>
    <mergeCell ref="L7:P7"/>
    <mergeCell ref="A1:U1"/>
    <mergeCell ref="A2:U2"/>
    <mergeCell ref="A3:U3"/>
    <mergeCell ref="A4:U4"/>
    <mergeCell ref="A5:U5"/>
    <mergeCell ref="A7:A8"/>
    <mergeCell ref="E7:E8"/>
    <mergeCell ref="C7:C8"/>
    <mergeCell ref="U7:U8"/>
    <mergeCell ref="D7:D8"/>
    <mergeCell ref="R7:R8"/>
    <mergeCell ref="S7:S8"/>
    <mergeCell ref="T7:T8"/>
    <mergeCell ref="Q7:Q8"/>
    <mergeCell ref="G7:G8"/>
    <mergeCell ref="K7:K8"/>
  </mergeCells>
  <printOptions/>
  <pageMargins left="0" right="0" top="0" bottom="0" header="0" footer="0"/>
  <pageSetup fitToHeight="1" fitToWidth="1" horizontalDpi="600" verticalDpi="6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2">
      <selection activeCell="A9" sqref="A9"/>
    </sheetView>
  </sheetViews>
  <sheetFormatPr defaultColWidth="9.140625" defaultRowHeight="12.75"/>
  <cols>
    <col min="1" max="1" width="23.7109375" style="79" customWidth="1"/>
    <col min="2" max="2" width="19.28125" style="79" customWidth="1"/>
    <col min="3" max="3" width="10.140625" style="79" customWidth="1"/>
    <col min="4" max="4" width="23.421875" style="79" customWidth="1"/>
    <col min="5" max="5" width="19.28125" style="79" customWidth="1"/>
    <col min="6" max="16384" width="8.8515625" style="79" customWidth="1"/>
  </cols>
  <sheetData>
    <row r="1" spans="1:12" ht="99" customHeight="1">
      <c r="A1" s="399" t="s">
        <v>459</v>
      </c>
      <c r="B1" s="399"/>
      <c r="C1" s="399"/>
      <c r="D1" s="399"/>
      <c r="E1" s="399"/>
      <c r="F1" s="115"/>
      <c r="G1" s="115"/>
      <c r="H1" s="115"/>
      <c r="I1" s="115"/>
      <c r="J1" s="115"/>
      <c r="K1" s="115"/>
      <c r="L1" s="115"/>
    </row>
    <row r="2" spans="1:10" ht="26.25" customHeight="1">
      <c r="A2" s="400" t="s">
        <v>460</v>
      </c>
      <c r="B2" s="400"/>
      <c r="C2" s="400"/>
      <c r="D2" s="400"/>
      <c r="E2" s="400"/>
      <c r="F2" s="78"/>
      <c r="G2" s="78"/>
      <c r="H2" s="78"/>
      <c r="I2" s="78"/>
      <c r="J2" s="78"/>
    </row>
    <row r="3" ht="21.75" customHeight="1">
      <c r="A3" s="80" t="s">
        <v>41</v>
      </c>
    </row>
    <row r="4" spans="1:5" ht="21.75" customHeight="1">
      <c r="A4" s="85" t="s">
        <v>43</v>
      </c>
      <c r="B4" s="86" t="s">
        <v>44</v>
      </c>
      <c r="C4" s="86" t="s">
        <v>45</v>
      </c>
      <c r="D4" s="86" t="s">
        <v>46</v>
      </c>
      <c r="E4" s="86" t="s">
        <v>47</v>
      </c>
    </row>
    <row r="5" spans="1:5" ht="27" customHeight="1">
      <c r="A5" s="87" t="s">
        <v>465</v>
      </c>
      <c r="B5" s="87" t="s">
        <v>150</v>
      </c>
      <c r="C5" s="87" t="s">
        <v>96</v>
      </c>
      <c r="D5" s="87" t="s">
        <v>49</v>
      </c>
      <c r="E5" s="88"/>
    </row>
    <row r="6" spans="1:5" ht="27" customHeight="1">
      <c r="A6" s="89" t="s">
        <v>51</v>
      </c>
      <c r="B6" s="87" t="s">
        <v>451</v>
      </c>
      <c r="C6" s="87" t="s">
        <v>96</v>
      </c>
      <c r="D6" s="87" t="s">
        <v>49</v>
      </c>
      <c r="E6" s="86"/>
    </row>
    <row r="7" spans="1:5" ht="27" customHeight="1">
      <c r="A7" s="89" t="s">
        <v>51</v>
      </c>
      <c r="B7" s="87" t="s">
        <v>452</v>
      </c>
      <c r="C7" s="87" t="s">
        <v>48</v>
      </c>
      <c r="D7" s="87" t="s">
        <v>50</v>
      </c>
      <c r="E7" s="86"/>
    </row>
    <row r="8" spans="1:5" ht="27" customHeight="1">
      <c r="A8" s="89" t="s">
        <v>464</v>
      </c>
      <c r="B8" s="87" t="s">
        <v>455</v>
      </c>
      <c r="C8" s="87" t="s">
        <v>48</v>
      </c>
      <c r="D8" s="87" t="s">
        <v>50</v>
      </c>
      <c r="E8" s="86"/>
    </row>
    <row r="9" spans="1:5" ht="27" customHeight="1">
      <c r="A9" s="89" t="s">
        <v>458</v>
      </c>
      <c r="B9" s="87" t="s">
        <v>456</v>
      </c>
      <c r="C9" s="87" t="s">
        <v>96</v>
      </c>
      <c r="D9" s="87" t="s">
        <v>49</v>
      </c>
      <c r="E9" s="86"/>
    </row>
    <row r="10" spans="1:5" ht="27" customHeight="1">
      <c r="A10" s="89" t="s">
        <v>17</v>
      </c>
      <c r="B10" s="87" t="s">
        <v>54</v>
      </c>
      <c r="C10" s="87" t="s">
        <v>48</v>
      </c>
      <c r="D10" s="87" t="s">
        <v>50</v>
      </c>
      <c r="E10" s="86"/>
    </row>
    <row r="11" spans="1:5" ht="27" customHeight="1">
      <c r="A11" s="89" t="s">
        <v>97</v>
      </c>
      <c r="B11" s="87" t="s">
        <v>151</v>
      </c>
      <c r="C11" s="87" t="s">
        <v>48</v>
      </c>
      <c r="D11" s="87" t="s">
        <v>50</v>
      </c>
      <c r="E11" s="86"/>
    </row>
    <row r="12" spans="1:5" ht="27" customHeight="1">
      <c r="A12" s="89" t="s">
        <v>93</v>
      </c>
      <c r="B12" s="87" t="s">
        <v>152</v>
      </c>
      <c r="C12" s="87"/>
      <c r="D12" s="87" t="s">
        <v>49</v>
      </c>
      <c r="E12" s="86"/>
    </row>
    <row r="13" spans="1:5" ht="27" customHeight="1">
      <c r="A13" s="89" t="s">
        <v>52</v>
      </c>
      <c r="B13" s="87" t="s">
        <v>153</v>
      </c>
      <c r="C13" s="87"/>
      <c r="D13" s="87" t="s">
        <v>49</v>
      </c>
      <c r="E13" s="86"/>
    </row>
    <row r="14" spans="1:5" ht="27" customHeight="1">
      <c r="A14" s="89" t="s">
        <v>98</v>
      </c>
      <c r="B14" s="87" t="s">
        <v>453</v>
      </c>
      <c r="C14" s="87" t="s">
        <v>457</v>
      </c>
      <c r="D14" s="87" t="s">
        <v>50</v>
      </c>
      <c r="E14" s="86"/>
    </row>
    <row r="17" spans="1:5" ht="12.75">
      <c r="A17" s="2"/>
      <c r="B17" s="3"/>
      <c r="C17" s="2"/>
      <c r="D17" s="2"/>
      <c r="E17" s="2"/>
    </row>
    <row r="18" spans="1:5" ht="12.75">
      <c r="A18" s="2" t="s">
        <v>95</v>
      </c>
      <c r="B18" s="3"/>
      <c r="D18" s="9" t="s">
        <v>124</v>
      </c>
      <c r="E18" s="2"/>
    </row>
    <row r="19" spans="1:5" ht="17.25" customHeight="1">
      <c r="A19" s="2"/>
      <c r="B19" s="3"/>
      <c r="D19" s="2"/>
      <c r="E19" s="2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0"/>
  <sheetViews>
    <sheetView view="pageBreakPreview" zoomScale="65" zoomScaleSheetLayoutView="65" zoomScalePageLayoutView="0" workbookViewId="0" topLeftCell="A1">
      <selection activeCell="A1" sqref="A1:Z1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5.2812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49.5" customHeight="1">
      <c r="A1" s="347" t="s">
        <v>217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52" customFormat="1" ht="15.75" customHeight="1">
      <c r="A2" s="365" t="s">
        <v>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</row>
    <row r="3" spans="1:26" s="53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54" customFormat="1" ht="20.25" customHeight="1">
      <c r="A4" s="366" t="s">
        <v>65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10" customFormat="1" ht="13.5" customHeight="1">
      <c r="A5" s="357" t="s">
        <v>214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4" t="s">
        <v>38</v>
      </c>
      <c r="B8" s="363" t="s">
        <v>2</v>
      </c>
      <c r="C8" s="363" t="s">
        <v>21</v>
      </c>
      <c r="D8" s="361" t="s">
        <v>23</v>
      </c>
      <c r="E8" s="361" t="s">
        <v>3</v>
      </c>
      <c r="F8" s="364" t="s">
        <v>22</v>
      </c>
      <c r="G8" s="361" t="s">
        <v>24</v>
      </c>
      <c r="H8" s="361" t="s">
        <v>3</v>
      </c>
      <c r="I8" s="361" t="s">
        <v>4</v>
      </c>
      <c r="J8" s="55"/>
      <c r="K8" s="361" t="s">
        <v>6</v>
      </c>
      <c r="L8" s="362" t="s">
        <v>27</v>
      </c>
      <c r="M8" s="362"/>
      <c r="N8" s="362"/>
      <c r="O8" s="362" t="s">
        <v>28</v>
      </c>
      <c r="P8" s="362"/>
      <c r="Q8" s="362"/>
      <c r="R8" s="362" t="s">
        <v>213</v>
      </c>
      <c r="S8" s="362"/>
      <c r="T8" s="362"/>
      <c r="U8" s="363" t="s">
        <v>30</v>
      </c>
      <c r="V8" s="363" t="s">
        <v>31</v>
      </c>
      <c r="W8" s="364" t="s">
        <v>32</v>
      </c>
      <c r="X8" s="363" t="s">
        <v>33</v>
      </c>
      <c r="Y8" s="360" t="s">
        <v>34</v>
      </c>
      <c r="Z8" s="361" t="s">
        <v>35</v>
      </c>
    </row>
    <row r="9" spans="1:26" s="56" customFormat="1" ht="39.75" customHeight="1">
      <c r="A9" s="364"/>
      <c r="B9" s="363"/>
      <c r="C9" s="363"/>
      <c r="D9" s="361"/>
      <c r="E9" s="361"/>
      <c r="F9" s="364"/>
      <c r="G9" s="361"/>
      <c r="H9" s="361"/>
      <c r="I9" s="361"/>
      <c r="J9" s="55"/>
      <c r="K9" s="361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3"/>
      <c r="V9" s="363"/>
      <c r="W9" s="364"/>
      <c r="X9" s="363"/>
      <c r="Y9" s="360"/>
      <c r="Z9" s="361"/>
    </row>
    <row r="10" spans="1:26" s="56" customFormat="1" ht="42.75" customHeight="1">
      <c r="A10" s="94">
        <f>RANK(Y10,Y$10:Y$10,0)</f>
        <v>1</v>
      </c>
      <c r="B10" s="91"/>
      <c r="C10" s="1"/>
      <c r="D10" s="258" t="s">
        <v>162</v>
      </c>
      <c r="E10" s="235" t="s">
        <v>163</v>
      </c>
      <c r="F10" s="236" t="s">
        <v>13</v>
      </c>
      <c r="G10" s="143" t="s">
        <v>203</v>
      </c>
      <c r="H10" s="238" t="s">
        <v>204</v>
      </c>
      <c r="I10" s="238" t="s">
        <v>9</v>
      </c>
      <c r="J10" s="239" t="s">
        <v>10</v>
      </c>
      <c r="K10" s="240" t="s">
        <v>11</v>
      </c>
      <c r="L10" s="67">
        <v>171.5</v>
      </c>
      <c r="M10" s="66">
        <f>L10/2.6</f>
        <v>65.96153846153845</v>
      </c>
      <c r="N10" s="95">
        <f>RANK(M10,M$10:M$10,0)</f>
        <v>1</v>
      </c>
      <c r="O10" s="67">
        <v>167</v>
      </c>
      <c r="P10" s="66">
        <f>O10/2.6</f>
        <v>64.23076923076923</v>
      </c>
      <c r="Q10" s="95">
        <f>RANK(P10,P$10:P$10,0)</f>
        <v>1</v>
      </c>
      <c r="R10" s="67">
        <v>175</v>
      </c>
      <c r="S10" s="66">
        <f>R10/2.6</f>
        <v>67.3076923076923</v>
      </c>
      <c r="T10" s="95">
        <f>RANK(S10,S$10:S$10,0)</f>
        <v>1</v>
      </c>
      <c r="U10" s="55"/>
      <c r="V10" s="91"/>
      <c r="W10" s="67">
        <f>L10+O10+R10</f>
        <v>513.5</v>
      </c>
      <c r="X10" s="91"/>
      <c r="Y10" s="66">
        <f>ROUND(SUM(M10,P10,S10)/3,3)-IF($U10=1,0.5,IF($U10=2,1.5,0))</f>
        <v>65.833</v>
      </c>
      <c r="Z10" s="55" t="s">
        <v>125</v>
      </c>
    </row>
    <row r="11" spans="1:25" ht="48" customHeight="1">
      <c r="A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44" s="64" customFormat="1" ht="44.25" customHeight="1">
      <c r="A12" s="51"/>
      <c r="B12" s="51"/>
      <c r="C12" s="60"/>
      <c r="D12" s="60" t="s">
        <v>25</v>
      </c>
      <c r="E12" s="60"/>
      <c r="F12" s="60"/>
      <c r="G12" s="60"/>
      <c r="H12" s="61"/>
      <c r="I12" s="62"/>
      <c r="J12" s="61"/>
      <c r="K12" s="9" t="s">
        <v>124</v>
      </c>
      <c r="L12" s="63"/>
      <c r="N12" s="51"/>
      <c r="O12" s="65"/>
      <c r="Q12" s="51"/>
      <c r="R12" s="65"/>
      <c r="T12" s="51"/>
      <c r="U12" s="51"/>
      <c r="V12" s="51"/>
      <c r="W12" s="51"/>
      <c r="X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4:11" ht="44.25" customHeight="1">
      <c r="D13" s="60" t="s">
        <v>17</v>
      </c>
      <c r="K13" s="9" t="s">
        <v>53</v>
      </c>
    </row>
    <row r="25" ht="12.75">
      <c r="T25" s="64"/>
    </row>
    <row r="26" ht="12.75">
      <c r="T26" s="64"/>
    </row>
    <row r="27" ht="12.75">
      <c r="T27" s="64"/>
    </row>
    <row r="28" spans="11:20" ht="12.75">
      <c r="K28" s="112"/>
      <c r="T28" s="64"/>
    </row>
    <row r="29" spans="11:20" ht="12.75">
      <c r="K29" s="112"/>
      <c r="T29" s="64"/>
    </row>
    <row r="30" spans="11:20" ht="12.75">
      <c r="K30" s="112"/>
      <c r="T30" s="64"/>
    </row>
    <row r="31" spans="11:20" ht="12.75">
      <c r="K31" s="112"/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ht="12.75">
      <c r="K1968" s="112"/>
    </row>
    <row r="1969" ht="12.75">
      <c r="K1969" s="112"/>
    </row>
    <row r="1970" ht="12.75">
      <c r="K1970" s="112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0"/>
  <sheetViews>
    <sheetView view="pageBreakPreview" zoomScale="65" zoomScaleSheetLayoutView="65" zoomScalePageLayoutView="0" workbookViewId="0" topLeftCell="A1">
      <selection activeCell="D10" sqref="D10:K10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4.710937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49.5" customHeight="1">
      <c r="A1" s="347" t="s">
        <v>215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52" customFormat="1" ht="15.75" customHeight="1">
      <c r="A2" s="365" t="s">
        <v>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</row>
    <row r="3" spans="1:26" s="53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54" customFormat="1" ht="19.5" customHeight="1">
      <c r="A4" s="366" t="s">
        <v>127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10" customFormat="1" ht="13.5" customHeight="1">
      <c r="A5" s="357" t="s">
        <v>214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4" t="s">
        <v>38</v>
      </c>
      <c r="B8" s="363" t="s">
        <v>2</v>
      </c>
      <c r="C8" s="363" t="s">
        <v>21</v>
      </c>
      <c r="D8" s="361" t="s">
        <v>23</v>
      </c>
      <c r="E8" s="361" t="s">
        <v>3</v>
      </c>
      <c r="F8" s="364" t="s">
        <v>22</v>
      </c>
      <c r="G8" s="361" t="s">
        <v>24</v>
      </c>
      <c r="H8" s="361" t="s">
        <v>3</v>
      </c>
      <c r="I8" s="361" t="s">
        <v>4</v>
      </c>
      <c r="J8" s="55"/>
      <c r="K8" s="361" t="s">
        <v>6</v>
      </c>
      <c r="L8" s="362" t="s">
        <v>27</v>
      </c>
      <c r="M8" s="362"/>
      <c r="N8" s="362"/>
      <c r="O8" s="362" t="s">
        <v>28</v>
      </c>
      <c r="P8" s="362"/>
      <c r="Q8" s="362"/>
      <c r="R8" s="362" t="s">
        <v>29</v>
      </c>
      <c r="S8" s="362"/>
      <c r="T8" s="362"/>
      <c r="U8" s="363" t="s">
        <v>30</v>
      </c>
      <c r="V8" s="363" t="s">
        <v>31</v>
      </c>
      <c r="W8" s="364" t="s">
        <v>32</v>
      </c>
      <c r="X8" s="363" t="s">
        <v>33</v>
      </c>
      <c r="Y8" s="360" t="s">
        <v>34</v>
      </c>
      <c r="Z8" s="361" t="s">
        <v>35</v>
      </c>
    </row>
    <row r="9" spans="1:26" s="56" customFormat="1" ht="39.75" customHeight="1">
      <c r="A9" s="364"/>
      <c r="B9" s="363"/>
      <c r="C9" s="363"/>
      <c r="D9" s="361"/>
      <c r="E9" s="361"/>
      <c r="F9" s="364"/>
      <c r="G9" s="361"/>
      <c r="H9" s="361"/>
      <c r="I9" s="361"/>
      <c r="J9" s="55"/>
      <c r="K9" s="361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3"/>
      <c r="V9" s="363"/>
      <c r="W9" s="364"/>
      <c r="X9" s="363"/>
      <c r="Y9" s="360"/>
      <c r="Z9" s="361"/>
    </row>
    <row r="10" spans="1:26" s="56" customFormat="1" ht="42.75" customHeight="1">
      <c r="A10" s="94">
        <f>RANK(Y10,Y$10:Y$10,0)</f>
        <v>1</v>
      </c>
      <c r="B10" s="91"/>
      <c r="C10" s="1"/>
      <c r="D10" s="132" t="s">
        <v>66</v>
      </c>
      <c r="E10" s="123" t="s">
        <v>20</v>
      </c>
      <c r="F10" s="124">
        <v>2</v>
      </c>
      <c r="G10" s="125" t="s">
        <v>67</v>
      </c>
      <c r="H10" s="136" t="s">
        <v>14</v>
      </c>
      <c r="I10" s="127" t="s">
        <v>15</v>
      </c>
      <c r="J10" s="127" t="s">
        <v>15</v>
      </c>
      <c r="K10" s="128" t="s">
        <v>58</v>
      </c>
      <c r="L10" s="67">
        <v>224</v>
      </c>
      <c r="M10" s="66">
        <f>L10/3.5</f>
        <v>64</v>
      </c>
      <c r="N10" s="95">
        <f>RANK(M10,M$10:M$10,0)</f>
        <v>1</v>
      </c>
      <c r="O10" s="67">
        <v>229</v>
      </c>
      <c r="P10" s="66">
        <f>O10/3.5</f>
        <v>65.42857142857143</v>
      </c>
      <c r="Q10" s="95">
        <f>RANK(P10,P$10:P$10,0)</f>
        <v>1</v>
      </c>
      <c r="R10" s="67">
        <v>232.5</v>
      </c>
      <c r="S10" s="66">
        <f>R10/3.5</f>
        <v>66.42857142857143</v>
      </c>
      <c r="T10" s="95">
        <f>RANK(S10,S$10:S$10,0)</f>
        <v>1</v>
      </c>
      <c r="U10" s="55"/>
      <c r="V10" s="91"/>
      <c r="W10" s="67">
        <f>L10+O10+R10</f>
        <v>685.5</v>
      </c>
      <c r="X10" s="91"/>
      <c r="Y10" s="66">
        <f>ROUND(SUM(M10,P10,S10)/3,3)-IF($U10=1,0.5,IF($U10=2,1.5,0))</f>
        <v>65.286</v>
      </c>
      <c r="Z10" s="55" t="s">
        <v>125</v>
      </c>
    </row>
    <row r="11" spans="1:25" ht="48" customHeight="1">
      <c r="A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44" s="64" customFormat="1" ht="44.25" customHeight="1">
      <c r="A12" s="51"/>
      <c r="B12" s="51"/>
      <c r="C12" s="60"/>
      <c r="D12" s="60" t="s">
        <v>25</v>
      </c>
      <c r="E12" s="60"/>
      <c r="F12" s="60"/>
      <c r="G12" s="60"/>
      <c r="H12" s="61"/>
      <c r="I12" s="62"/>
      <c r="J12" s="61"/>
      <c r="K12" s="9" t="s">
        <v>124</v>
      </c>
      <c r="L12" s="63"/>
      <c r="N12" s="51"/>
      <c r="O12" s="65"/>
      <c r="Q12" s="51"/>
      <c r="R12" s="65"/>
      <c r="T12" s="51"/>
      <c r="U12" s="51"/>
      <c r="V12" s="51"/>
      <c r="W12" s="51"/>
      <c r="X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4:11" ht="44.25" customHeight="1">
      <c r="D13" s="60" t="s">
        <v>17</v>
      </c>
      <c r="K13" s="9" t="s">
        <v>53</v>
      </c>
    </row>
    <row r="25" ht="12.75">
      <c r="T25" s="64"/>
    </row>
    <row r="26" ht="12.75">
      <c r="T26" s="64"/>
    </row>
    <row r="27" ht="12.75">
      <c r="T27" s="64"/>
    </row>
    <row r="28" spans="11:20" ht="12.75">
      <c r="K28" s="112"/>
      <c r="T28" s="64"/>
    </row>
    <row r="29" spans="11:20" ht="12.75">
      <c r="K29" s="112"/>
      <c r="T29" s="64"/>
    </row>
    <row r="30" spans="11:20" ht="12.75">
      <c r="K30" s="112"/>
      <c r="T30" s="64"/>
    </row>
    <row r="31" spans="11:20" ht="12.75">
      <c r="K31" s="112"/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ht="12.75">
      <c r="K1968" s="112"/>
    </row>
    <row r="1969" ht="12.75">
      <c r="K1969" s="112"/>
    </row>
    <row r="1970" ht="12.75">
      <c r="K1970" s="112"/>
    </row>
  </sheetData>
  <sheetProtection/>
  <protectedRanges>
    <protectedRange sqref="K10" name="Диапазон1_3_1_1_3_11_1_1_3_1_1_2_1_3_3_1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65" zoomScaleSheetLayoutView="65" zoomScalePageLayoutView="0" workbookViewId="0" topLeftCell="A2">
      <selection activeCell="G14" sqref="G14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5.2812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72.75" customHeight="1">
      <c r="A1" s="347" t="s">
        <v>299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52" customFormat="1" ht="15.75" customHeight="1">
      <c r="A2" s="365" t="s">
        <v>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</row>
    <row r="3" spans="1:26" s="53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54" customFormat="1" ht="20.25" customHeight="1">
      <c r="A4" s="366" t="s">
        <v>68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10" customFormat="1" ht="18.75" customHeight="1">
      <c r="A5" s="357" t="s">
        <v>302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4" t="s">
        <v>38</v>
      </c>
      <c r="B8" s="363" t="s">
        <v>2</v>
      </c>
      <c r="C8" s="363" t="s">
        <v>21</v>
      </c>
      <c r="D8" s="361" t="s">
        <v>23</v>
      </c>
      <c r="E8" s="361" t="s">
        <v>3</v>
      </c>
      <c r="F8" s="364" t="s">
        <v>22</v>
      </c>
      <c r="G8" s="361" t="s">
        <v>24</v>
      </c>
      <c r="H8" s="361" t="s">
        <v>3</v>
      </c>
      <c r="I8" s="361" t="s">
        <v>4</v>
      </c>
      <c r="J8" s="55"/>
      <c r="K8" s="361" t="s">
        <v>6</v>
      </c>
      <c r="L8" s="362" t="s">
        <v>27</v>
      </c>
      <c r="M8" s="362"/>
      <c r="N8" s="362"/>
      <c r="O8" s="362" t="s">
        <v>28</v>
      </c>
      <c r="P8" s="362"/>
      <c r="Q8" s="362"/>
      <c r="R8" s="362" t="s">
        <v>213</v>
      </c>
      <c r="S8" s="362"/>
      <c r="T8" s="362"/>
      <c r="U8" s="363" t="s">
        <v>30</v>
      </c>
      <c r="V8" s="363" t="s">
        <v>31</v>
      </c>
      <c r="W8" s="364" t="s">
        <v>32</v>
      </c>
      <c r="X8" s="363" t="s">
        <v>33</v>
      </c>
      <c r="Y8" s="360" t="s">
        <v>34</v>
      </c>
      <c r="Z8" s="361" t="s">
        <v>35</v>
      </c>
    </row>
    <row r="9" spans="1:26" s="56" customFormat="1" ht="39.75" customHeight="1">
      <c r="A9" s="364"/>
      <c r="B9" s="363"/>
      <c r="C9" s="363"/>
      <c r="D9" s="361"/>
      <c r="E9" s="361"/>
      <c r="F9" s="364"/>
      <c r="G9" s="361"/>
      <c r="H9" s="361"/>
      <c r="I9" s="361"/>
      <c r="J9" s="55"/>
      <c r="K9" s="361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3"/>
      <c r="V9" s="363"/>
      <c r="W9" s="364"/>
      <c r="X9" s="363"/>
      <c r="Y9" s="360"/>
      <c r="Z9" s="361"/>
    </row>
    <row r="10" spans="1:26" s="56" customFormat="1" ht="42.75" customHeight="1">
      <c r="A10" s="94">
        <f>RANK(Y10,Y$10:Y$22,0)</f>
        <v>1</v>
      </c>
      <c r="B10" s="57"/>
      <c r="C10" s="1"/>
      <c r="D10" s="146" t="s">
        <v>228</v>
      </c>
      <c r="E10" s="123" t="s">
        <v>229</v>
      </c>
      <c r="F10" s="134" t="s">
        <v>72</v>
      </c>
      <c r="G10" s="145" t="s">
        <v>230</v>
      </c>
      <c r="H10" s="238" t="s">
        <v>231</v>
      </c>
      <c r="I10" s="224" t="s">
        <v>232</v>
      </c>
      <c r="J10" s="224" t="s">
        <v>233</v>
      </c>
      <c r="K10" s="264" t="s">
        <v>62</v>
      </c>
      <c r="L10" s="67">
        <v>226</v>
      </c>
      <c r="M10" s="66">
        <f>L10/3.3-IF($U10=1,0.5,IF($U10=2,1.5,0))</f>
        <v>68.48484848484848</v>
      </c>
      <c r="N10" s="95">
        <f>RANK(M10,M$10:M$14,0)</f>
        <v>1</v>
      </c>
      <c r="O10" s="67">
        <v>221.5</v>
      </c>
      <c r="P10" s="66">
        <f>O10/3.3-IF($U10=1,0.5,IF($U10=2,1.5,0))</f>
        <v>67.12121212121212</v>
      </c>
      <c r="Q10" s="95">
        <f>RANK(P10,P$10:P$14,0)</f>
        <v>2</v>
      </c>
      <c r="R10" s="67">
        <v>223.5</v>
      </c>
      <c r="S10" s="66">
        <f>R10/3.3-IF($U10=1,0.5,IF($U10=2,1.5,0))</f>
        <v>67.72727272727273</v>
      </c>
      <c r="T10" s="95">
        <f>RANK(S10,S$10:S$14,0)</f>
        <v>1</v>
      </c>
      <c r="U10" s="55"/>
      <c r="V10" s="91"/>
      <c r="W10" s="67">
        <f>L10+O10+R10</f>
        <v>671</v>
      </c>
      <c r="X10" s="91"/>
      <c r="Y10" s="66">
        <f>ROUND(SUM(M10,P10,S10)/3,3)</f>
        <v>67.778</v>
      </c>
      <c r="Z10" s="55">
        <v>2</v>
      </c>
    </row>
    <row r="11" spans="1:26" s="56" customFormat="1" ht="42.75" customHeight="1">
      <c r="A11" s="94">
        <f>RANK(Y11,Y$10:Y$22,0)</f>
        <v>2</v>
      </c>
      <c r="B11" s="91"/>
      <c r="C11" s="1"/>
      <c r="D11" s="146" t="s">
        <v>218</v>
      </c>
      <c r="E11" s="123" t="s">
        <v>219</v>
      </c>
      <c r="F11" s="134" t="s">
        <v>72</v>
      </c>
      <c r="G11" s="148" t="s">
        <v>220</v>
      </c>
      <c r="H11" s="237" t="s">
        <v>221</v>
      </c>
      <c r="I11" s="238" t="s">
        <v>222</v>
      </c>
      <c r="J11" s="136" t="s">
        <v>201</v>
      </c>
      <c r="K11" s="242" t="s">
        <v>62</v>
      </c>
      <c r="L11" s="67">
        <v>225</v>
      </c>
      <c r="M11" s="66">
        <f>L11/3.3</f>
        <v>68.18181818181819</v>
      </c>
      <c r="N11" s="95">
        <f>RANK(M11,M$10:M$14,0)</f>
        <v>2</v>
      </c>
      <c r="O11" s="67">
        <v>222</v>
      </c>
      <c r="P11" s="66">
        <f>O11/3.3</f>
        <v>67.27272727272728</v>
      </c>
      <c r="Q11" s="95">
        <f>RANK(P11,P$10:P$14,0)</f>
        <v>1</v>
      </c>
      <c r="R11" s="67">
        <v>216</v>
      </c>
      <c r="S11" s="66">
        <f>R11/3.3</f>
        <v>65.45454545454545</v>
      </c>
      <c r="T11" s="95">
        <f>RANK(S11,S$10:S$14,0)</f>
        <v>2</v>
      </c>
      <c r="U11" s="55"/>
      <c r="V11" s="91"/>
      <c r="W11" s="67">
        <f>L11+O11+R11</f>
        <v>663</v>
      </c>
      <c r="X11" s="91"/>
      <c r="Y11" s="66">
        <f>ROUND(SUM(M11,P11,S11)/3,3)-IF($U11=1,0.5,IF($U11=2,1.5,0))</f>
        <v>66.97</v>
      </c>
      <c r="Z11" s="55">
        <v>2</v>
      </c>
    </row>
    <row r="12" spans="1:26" s="56" customFormat="1" ht="42.75" customHeight="1">
      <c r="A12" s="94">
        <f>RANK(Y12,Y$10:Y$22,0)</f>
        <v>3</v>
      </c>
      <c r="B12" s="91"/>
      <c r="C12" s="1"/>
      <c r="D12" s="265" t="s">
        <v>234</v>
      </c>
      <c r="E12" s="260"/>
      <c r="F12" s="266">
        <v>3</v>
      </c>
      <c r="G12" s="265" t="s">
        <v>235</v>
      </c>
      <c r="H12" s="238" t="s">
        <v>236</v>
      </c>
      <c r="I12" s="238" t="s">
        <v>300</v>
      </c>
      <c r="J12" s="286" t="s">
        <v>301</v>
      </c>
      <c r="K12" s="263" t="s">
        <v>237</v>
      </c>
      <c r="L12" s="67">
        <v>208.5</v>
      </c>
      <c r="M12" s="66">
        <f>L12/3.3-IF($U12=1,0.5,IF($U12=2,1.5,0))</f>
        <v>63.18181818181819</v>
      </c>
      <c r="N12" s="95">
        <f>RANK(M12,M$10:M$14,0)</f>
        <v>3</v>
      </c>
      <c r="O12" s="67">
        <v>200</v>
      </c>
      <c r="P12" s="66">
        <f>O12/3.3-IF($U12=1,0.5,IF($U12=2,1.5,0))</f>
        <v>60.60606060606061</v>
      </c>
      <c r="Q12" s="95">
        <f>RANK(P12,P$10:P$14,0)</f>
        <v>3</v>
      </c>
      <c r="R12" s="67">
        <v>206.5</v>
      </c>
      <c r="S12" s="66">
        <f>R12/3.3-IF($U12=1,0.5,IF($U12=2,1.5,0))</f>
        <v>62.57575757575758</v>
      </c>
      <c r="T12" s="95">
        <f>RANK(S12,S$10:S$14,0)</f>
        <v>3</v>
      </c>
      <c r="U12" s="55"/>
      <c r="V12" s="91"/>
      <c r="W12" s="67">
        <f>L12+O12+R12</f>
        <v>615</v>
      </c>
      <c r="X12" s="91"/>
      <c r="Y12" s="66">
        <f>ROUND(SUM(M12,P12,S12)/3,3)</f>
        <v>62.121</v>
      </c>
      <c r="Z12" s="55" t="s">
        <v>13</v>
      </c>
    </row>
    <row r="13" spans="1:26" s="56" customFormat="1" ht="42.75" customHeight="1">
      <c r="A13" s="94">
        <f>RANK(Y13,Y$10:Y$22,0)</f>
        <v>4</v>
      </c>
      <c r="B13" s="91"/>
      <c r="C13" s="1"/>
      <c r="D13" s="146" t="s">
        <v>238</v>
      </c>
      <c r="E13" s="123" t="s">
        <v>239</v>
      </c>
      <c r="F13" s="130">
        <v>3</v>
      </c>
      <c r="G13" s="143" t="s">
        <v>240</v>
      </c>
      <c r="H13" s="245" t="s">
        <v>241</v>
      </c>
      <c r="I13" s="246" t="s">
        <v>242</v>
      </c>
      <c r="J13" s="247" t="s">
        <v>243</v>
      </c>
      <c r="K13" s="242" t="s">
        <v>298</v>
      </c>
      <c r="L13" s="67">
        <v>204.5</v>
      </c>
      <c r="M13" s="66">
        <f>L13/3.3-IF($U13=1,0.5,IF($U13=2,1.5,0))</f>
        <v>61.969696969696976</v>
      </c>
      <c r="N13" s="95">
        <f>RANK(M13,M$10:M$14,0)</f>
        <v>4</v>
      </c>
      <c r="O13" s="67">
        <v>198.5</v>
      </c>
      <c r="P13" s="66">
        <f>O13/3.3-IF($U13=1,0.5,IF($U13=2,1.5,0))</f>
        <v>60.151515151515156</v>
      </c>
      <c r="Q13" s="95">
        <f>RANK(P13,P$10:P$14,0)</f>
        <v>4</v>
      </c>
      <c r="R13" s="67">
        <v>206</v>
      </c>
      <c r="S13" s="66">
        <f>R13/3.3-IF($U13=1,0.5,IF($U13=2,1.5,0))</f>
        <v>62.42424242424243</v>
      </c>
      <c r="T13" s="95">
        <f>RANK(S13,S$10:S$14,0)</f>
        <v>4</v>
      </c>
      <c r="U13" s="55"/>
      <c r="V13" s="91"/>
      <c r="W13" s="67">
        <f>L13+O13+R13</f>
        <v>609</v>
      </c>
      <c r="X13" s="91"/>
      <c r="Y13" s="66">
        <f>ROUND(SUM(M13,P13,S13)/3,3)</f>
        <v>61.515</v>
      </c>
      <c r="Z13" s="55" t="s">
        <v>13</v>
      </c>
    </row>
    <row r="14" spans="1:26" s="56" customFormat="1" ht="42.75" customHeight="1">
      <c r="A14" s="94">
        <f>RANK(Y14,Y$10:Y$22,0)</f>
        <v>5</v>
      </c>
      <c r="B14" s="57"/>
      <c r="C14" s="1"/>
      <c r="D14" s="259" t="s">
        <v>223</v>
      </c>
      <c r="E14" s="260" t="s">
        <v>224</v>
      </c>
      <c r="F14" s="261">
        <v>1</v>
      </c>
      <c r="G14" s="147" t="s">
        <v>225</v>
      </c>
      <c r="H14" s="238" t="s">
        <v>226</v>
      </c>
      <c r="I14" s="262" t="s">
        <v>69</v>
      </c>
      <c r="J14" s="136" t="s">
        <v>70</v>
      </c>
      <c r="K14" s="263" t="s">
        <v>227</v>
      </c>
      <c r="L14" s="67">
        <v>204</v>
      </c>
      <c r="M14" s="66">
        <f>L14/3.3-IF($U14=1,0.5,IF($U14=2,1.5,0))</f>
        <v>61.31818181818182</v>
      </c>
      <c r="N14" s="95">
        <f>RANK(M14,M$10:M$14,0)</f>
        <v>5</v>
      </c>
      <c r="O14" s="67">
        <v>195.5</v>
      </c>
      <c r="P14" s="66">
        <f>O14/3.3-IF($U14=1,0.5,IF($U14=2,1.5,0))</f>
        <v>58.74242424242424</v>
      </c>
      <c r="Q14" s="95">
        <f>RANK(P14,P$10:P$14,0)</f>
        <v>5</v>
      </c>
      <c r="R14" s="67">
        <v>201.5</v>
      </c>
      <c r="S14" s="66">
        <f>R14/3.3-IF($U14=1,0.5,IF($U14=2,1.5,0))</f>
        <v>60.56060606060606</v>
      </c>
      <c r="T14" s="95">
        <f>RANK(S14,S$10:S$14,0)</f>
        <v>5</v>
      </c>
      <c r="U14" s="55">
        <v>1</v>
      </c>
      <c r="V14" s="91"/>
      <c r="W14" s="67">
        <f>L14+O14+R14</f>
        <v>601</v>
      </c>
      <c r="X14" s="91"/>
      <c r="Y14" s="66">
        <f>ROUND(SUM(M14,P14,S14)/3,3)</f>
        <v>60.207</v>
      </c>
      <c r="Z14" s="55" t="s">
        <v>12</v>
      </c>
    </row>
    <row r="15" spans="1:25" ht="48" customHeight="1">
      <c r="A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44" s="64" customFormat="1" ht="44.25" customHeight="1">
      <c r="A16" s="51"/>
      <c r="B16" s="51"/>
      <c r="C16" s="60"/>
      <c r="D16" s="60" t="s">
        <v>25</v>
      </c>
      <c r="E16" s="60"/>
      <c r="F16" s="60"/>
      <c r="G16" s="60"/>
      <c r="H16" s="61"/>
      <c r="I16" s="62"/>
      <c r="J16" s="61"/>
      <c r="K16" s="9" t="s">
        <v>124</v>
      </c>
      <c r="L16" s="63"/>
      <c r="N16" s="51"/>
      <c r="O16" s="65"/>
      <c r="Q16" s="51"/>
      <c r="R16" s="65"/>
      <c r="T16" s="51"/>
      <c r="U16" s="51"/>
      <c r="V16" s="51"/>
      <c r="W16" s="51"/>
      <c r="X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4:11" ht="44.25" customHeight="1">
      <c r="D17" s="60" t="s">
        <v>17</v>
      </c>
      <c r="K17" s="9" t="s">
        <v>53</v>
      </c>
    </row>
    <row r="29" ht="12.75">
      <c r="T29" s="64"/>
    </row>
    <row r="30" ht="12.75">
      <c r="T30" s="64"/>
    </row>
    <row r="31" ht="12.75"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spans="11:20" ht="12.75">
      <c r="K1968" s="112"/>
      <c r="T1968" s="64"/>
    </row>
    <row r="1969" spans="11:20" ht="12.75">
      <c r="K1969" s="112"/>
      <c r="T1969" s="64"/>
    </row>
    <row r="1970" spans="11:20" ht="12.75">
      <c r="K1970" s="112"/>
      <c r="T1970" s="64"/>
    </row>
    <row r="1971" spans="11:20" ht="12.75">
      <c r="K1971" s="112"/>
      <c r="T1971" s="64"/>
    </row>
    <row r="1972" ht="12.75">
      <c r="K1972" s="112"/>
    </row>
    <row r="1973" ht="12.75">
      <c r="K1973" s="112"/>
    </row>
    <row r="1974" ht="12.75">
      <c r="K1974" s="112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84"/>
  <sheetViews>
    <sheetView view="pageBreakPreview" zoomScale="65" zoomScaleSheetLayoutView="65" zoomScalePageLayoutView="0" workbookViewId="0" topLeftCell="A1">
      <selection activeCell="G13" sqref="G13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5.0039062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2812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60" customHeight="1">
      <c r="A1" s="347" t="s">
        <v>384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52" customFormat="1" ht="15.75" customHeight="1">
      <c r="A2" s="365" t="s">
        <v>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</row>
    <row r="3" spans="1:26" s="53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54" customFormat="1" ht="20.25" customHeight="1">
      <c r="A4" s="366" t="s">
        <v>79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10" customFormat="1" ht="18.75" customHeight="1">
      <c r="A5" s="357" t="s">
        <v>305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4" t="s">
        <v>38</v>
      </c>
      <c r="B8" s="363" t="s">
        <v>2</v>
      </c>
      <c r="C8" s="363" t="s">
        <v>21</v>
      </c>
      <c r="D8" s="361" t="s">
        <v>23</v>
      </c>
      <c r="E8" s="361" t="s">
        <v>3</v>
      </c>
      <c r="F8" s="364" t="s">
        <v>22</v>
      </c>
      <c r="G8" s="361" t="s">
        <v>24</v>
      </c>
      <c r="H8" s="361" t="s">
        <v>3</v>
      </c>
      <c r="I8" s="361" t="s">
        <v>4</v>
      </c>
      <c r="J8" s="55"/>
      <c r="K8" s="361" t="s">
        <v>6</v>
      </c>
      <c r="L8" s="362" t="s">
        <v>27</v>
      </c>
      <c r="M8" s="362"/>
      <c r="N8" s="362"/>
      <c r="O8" s="362" t="s">
        <v>28</v>
      </c>
      <c r="P8" s="362"/>
      <c r="Q8" s="362"/>
      <c r="R8" s="362" t="s">
        <v>213</v>
      </c>
      <c r="S8" s="362"/>
      <c r="T8" s="362"/>
      <c r="U8" s="363" t="s">
        <v>30</v>
      </c>
      <c r="V8" s="363" t="s">
        <v>31</v>
      </c>
      <c r="W8" s="364" t="s">
        <v>32</v>
      </c>
      <c r="X8" s="371" t="s">
        <v>33</v>
      </c>
      <c r="Y8" s="360" t="s">
        <v>34</v>
      </c>
      <c r="Z8" s="361" t="s">
        <v>35</v>
      </c>
    </row>
    <row r="9" spans="1:26" s="56" customFormat="1" ht="39.75" customHeight="1">
      <c r="A9" s="364"/>
      <c r="B9" s="363"/>
      <c r="C9" s="363"/>
      <c r="D9" s="361"/>
      <c r="E9" s="361"/>
      <c r="F9" s="364"/>
      <c r="G9" s="361"/>
      <c r="H9" s="361"/>
      <c r="I9" s="361"/>
      <c r="J9" s="55"/>
      <c r="K9" s="361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3"/>
      <c r="V9" s="363"/>
      <c r="W9" s="364"/>
      <c r="X9" s="371"/>
      <c r="Y9" s="360"/>
      <c r="Z9" s="361"/>
    </row>
    <row r="10" spans="1:26" s="56" customFormat="1" ht="25.5" customHeight="1">
      <c r="A10" s="368" t="s">
        <v>306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70"/>
    </row>
    <row r="11" spans="1:26" s="56" customFormat="1" ht="39" customHeight="1">
      <c r="A11" s="94">
        <f aca="true" t="shared" si="0" ref="A11:A17">RANK(Y11,Y$11:Y$17,0)</f>
        <v>1</v>
      </c>
      <c r="B11" s="91"/>
      <c r="C11" s="268"/>
      <c r="D11" s="146" t="s">
        <v>218</v>
      </c>
      <c r="E11" s="123" t="s">
        <v>219</v>
      </c>
      <c r="F11" s="134" t="s">
        <v>72</v>
      </c>
      <c r="G11" s="148" t="s">
        <v>270</v>
      </c>
      <c r="H11" s="238" t="s">
        <v>271</v>
      </c>
      <c r="I11" s="136" t="s">
        <v>272</v>
      </c>
      <c r="J11" s="136" t="s">
        <v>201</v>
      </c>
      <c r="K11" s="242" t="s">
        <v>62</v>
      </c>
      <c r="L11" s="67">
        <v>230</v>
      </c>
      <c r="M11" s="66">
        <f aca="true" t="shared" si="1" ref="M11:M17">L11/3.4-IF($U11=1,2,)</f>
        <v>67.64705882352942</v>
      </c>
      <c r="N11" s="95">
        <f aca="true" t="shared" si="2" ref="N11:N17">RANK(M11,M$11:M$17,0)</f>
        <v>1</v>
      </c>
      <c r="O11" s="67">
        <v>223.5</v>
      </c>
      <c r="P11" s="66">
        <f aca="true" t="shared" si="3" ref="P11:P17">O11/3.4-IF($U11=1,2,)</f>
        <v>65.73529411764706</v>
      </c>
      <c r="Q11" s="95">
        <f aca="true" t="shared" si="4" ref="Q11:Q17">RANK(P11,P$11:P$17,0)</f>
        <v>1</v>
      </c>
      <c r="R11" s="67">
        <v>226</v>
      </c>
      <c r="S11" s="66">
        <f aca="true" t="shared" si="5" ref="S11:S17">R11/3.4-IF($U11=1,2,)</f>
        <v>66.47058823529412</v>
      </c>
      <c r="T11" s="95">
        <f aca="true" t="shared" si="6" ref="T11:T17">RANK(S11,S$11:S$17,0)</f>
        <v>1</v>
      </c>
      <c r="U11" s="55"/>
      <c r="V11" s="91"/>
      <c r="W11" s="67">
        <f aca="true" t="shared" si="7" ref="W11:W17">L11+O11+R11</f>
        <v>679.5</v>
      </c>
      <c r="X11" s="91"/>
      <c r="Y11" s="66">
        <f aca="true" t="shared" si="8" ref="Y11:Y17">ROUND(SUM(M11,P11,S11)/3,3)</f>
        <v>66.618</v>
      </c>
      <c r="Z11" s="55" t="s">
        <v>72</v>
      </c>
    </row>
    <row r="12" spans="1:26" s="56" customFormat="1" ht="39" customHeight="1">
      <c r="A12" s="94">
        <f t="shared" si="0"/>
        <v>2</v>
      </c>
      <c r="B12" s="91"/>
      <c r="C12" s="268"/>
      <c r="D12" s="276" t="s">
        <v>254</v>
      </c>
      <c r="E12" s="138" t="s">
        <v>108</v>
      </c>
      <c r="F12" s="141" t="s">
        <v>8</v>
      </c>
      <c r="G12" s="148" t="s">
        <v>255</v>
      </c>
      <c r="H12" s="133" t="s">
        <v>109</v>
      </c>
      <c r="I12" s="224" t="s">
        <v>110</v>
      </c>
      <c r="J12" s="267" t="s">
        <v>81</v>
      </c>
      <c r="K12" s="242" t="s">
        <v>121</v>
      </c>
      <c r="L12" s="67">
        <v>223</v>
      </c>
      <c r="M12" s="66">
        <f t="shared" si="1"/>
        <v>65.58823529411765</v>
      </c>
      <c r="N12" s="95">
        <f t="shared" si="2"/>
        <v>2</v>
      </c>
      <c r="O12" s="67">
        <v>218.5</v>
      </c>
      <c r="P12" s="66">
        <f t="shared" si="3"/>
        <v>64.26470588235294</v>
      </c>
      <c r="Q12" s="95">
        <f t="shared" si="4"/>
        <v>2</v>
      </c>
      <c r="R12" s="67">
        <v>218.5</v>
      </c>
      <c r="S12" s="66">
        <f t="shared" si="5"/>
        <v>64.26470588235294</v>
      </c>
      <c r="T12" s="95">
        <f t="shared" si="6"/>
        <v>3</v>
      </c>
      <c r="U12" s="55"/>
      <c r="V12" s="91"/>
      <c r="W12" s="67">
        <f t="shared" si="7"/>
        <v>660</v>
      </c>
      <c r="X12" s="91"/>
      <c r="Y12" s="66">
        <f t="shared" si="8"/>
        <v>64.706</v>
      </c>
      <c r="Z12" s="55" t="s">
        <v>125</v>
      </c>
    </row>
    <row r="13" spans="1:26" s="56" customFormat="1" ht="39" customHeight="1">
      <c r="A13" s="94">
        <f t="shared" si="0"/>
        <v>3</v>
      </c>
      <c r="B13" s="91"/>
      <c r="C13" s="268"/>
      <c r="D13" s="271" t="s">
        <v>244</v>
      </c>
      <c r="E13" s="260" t="s">
        <v>245</v>
      </c>
      <c r="F13" s="134" t="s">
        <v>72</v>
      </c>
      <c r="G13" s="148" t="s">
        <v>246</v>
      </c>
      <c r="H13" s="238" t="s">
        <v>247</v>
      </c>
      <c r="I13" s="238" t="s">
        <v>248</v>
      </c>
      <c r="J13" s="136" t="s">
        <v>249</v>
      </c>
      <c r="K13" s="242" t="s">
        <v>250</v>
      </c>
      <c r="L13" s="67">
        <v>218.5</v>
      </c>
      <c r="M13" s="66">
        <f t="shared" si="1"/>
        <v>64.26470588235294</v>
      </c>
      <c r="N13" s="95">
        <f t="shared" si="2"/>
        <v>4</v>
      </c>
      <c r="O13" s="67">
        <v>216</v>
      </c>
      <c r="P13" s="66">
        <f t="shared" si="3"/>
        <v>63.529411764705884</v>
      </c>
      <c r="Q13" s="95">
        <f t="shared" si="4"/>
        <v>3</v>
      </c>
      <c r="R13" s="67">
        <v>219</v>
      </c>
      <c r="S13" s="66">
        <f t="shared" si="5"/>
        <v>64.41176470588235</v>
      </c>
      <c r="T13" s="95">
        <f t="shared" si="6"/>
        <v>2</v>
      </c>
      <c r="U13" s="55"/>
      <c r="V13" s="91"/>
      <c r="W13" s="67">
        <f t="shared" si="7"/>
        <v>653.5</v>
      </c>
      <c r="X13" s="91"/>
      <c r="Y13" s="66">
        <f t="shared" si="8"/>
        <v>64.069</v>
      </c>
      <c r="Z13" s="55" t="s">
        <v>125</v>
      </c>
    </row>
    <row r="14" spans="1:26" s="56" customFormat="1" ht="39" customHeight="1">
      <c r="A14" s="94">
        <f t="shared" si="0"/>
        <v>4</v>
      </c>
      <c r="B14" s="91"/>
      <c r="C14" s="268"/>
      <c r="D14" s="278" t="s">
        <v>261</v>
      </c>
      <c r="E14" s="138" t="s">
        <v>117</v>
      </c>
      <c r="F14" s="266">
        <v>1</v>
      </c>
      <c r="G14" s="279" t="s">
        <v>262</v>
      </c>
      <c r="H14" s="238" t="s">
        <v>118</v>
      </c>
      <c r="I14" s="280" t="s">
        <v>119</v>
      </c>
      <c r="J14" s="136" t="s">
        <v>120</v>
      </c>
      <c r="K14" s="242" t="s">
        <v>263</v>
      </c>
      <c r="L14" s="67">
        <v>219.5</v>
      </c>
      <c r="M14" s="66">
        <f t="shared" si="1"/>
        <v>64.55882352941177</v>
      </c>
      <c r="N14" s="95">
        <f t="shared" si="2"/>
        <v>3</v>
      </c>
      <c r="O14" s="67">
        <v>215</v>
      </c>
      <c r="P14" s="66">
        <f t="shared" si="3"/>
        <v>63.23529411764706</v>
      </c>
      <c r="Q14" s="95">
        <f t="shared" si="4"/>
        <v>4</v>
      </c>
      <c r="R14" s="67">
        <v>216.5</v>
      </c>
      <c r="S14" s="66">
        <f t="shared" si="5"/>
        <v>63.6764705882353</v>
      </c>
      <c r="T14" s="95">
        <f t="shared" si="6"/>
        <v>4</v>
      </c>
      <c r="U14" s="55"/>
      <c r="V14" s="91"/>
      <c r="W14" s="67">
        <f t="shared" si="7"/>
        <v>651</v>
      </c>
      <c r="X14" s="91"/>
      <c r="Y14" s="66">
        <f t="shared" si="8"/>
        <v>63.824</v>
      </c>
      <c r="Z14" s="55" t="s">
        <v>125</v>
      </c>
    </row>
    <row r="15" spans="1:26" s="56" customFormat="1" ht="39" customHeight="1">
      <c r="A15" s="94">
        <f t="shared" si="0"/>
        <v>5</v>
      </c>
      <c r="B15" s="91"/>
      <c r="C15" s="268"/>
      <c r="D15" s="272" t="s">
        <v>251</v>
      </c>
      <c r="E15" s="273" t="s">
        <v>104</v>
      </c>
      <c r="F15" s="134" t="s">
        <v>72</v>
      </c>
      <c r="G15" s="274" t="s">
        <v>252</v>
      </c>
      <c r="H15" s="238" t="s">
        <v>105</v>
      </c>
      <c r="I15" s="266" t="s">
        <v>107</v>
      </c>
      <c r="J15" s="266" t="s">
        <v>106</v>
      </c>
      <c r="K15" s="275" t="s">
        <v>253</v>
      </c>
      <c r="L15" s="67">
        <v>209</v>
      </c>
      <c r="M15" s="66">
        <f t="shared" si="1"/>
        <v>61.470588235294116</v>
      </c>
      <c r="N15" s="95">
        <f t="shared" si="2"/>
        <v>5</v>
      </c>
      <c r="O15" s="67">
        <v>210.5</v>
      </c>
      <c r="P15" s="66">
        <f t="shared" si="3"/>
        <v>61.911764705882355</v>
      </c>
      <c r="Q15" s="95">
        <f t="shared" si="4"/>
        <v>5</v>
      </c>
      <c r="R15" s="67">
        <v>205.5</v>
      </c>
      <c r="S15" s="66">
        <f t="shared" si="5"/>
        <v>60.44117647058824</v>
      </c>
      <c r="T15" s="95">
        <f t="shared" si="6"/>
        <v>5</v>
      </c>
      <c r="U15" s="55"/>
      <c r="V15" s="91"/>
      <c r="W15" s="67">
        <f t="shared" si="7"/>
        <v>625</v>
      </c>
      <c r="X15" s="91"/>
      <c r="Y15" s="66">
        <f t="shared" si="8"/>
        <v>61.275</v>
      </c>
      <c r="Z15" s="55" t="s">
        <v>125</v>
      </c>
    </row>
    <row r="16" spans="1:26" s="56" customFormat="1" ht="39" customHeight="1">
      <c r="A16" s="94">
        <f t="shared" si="0"/>
        <v>6</v>
      </c>
      <c r="B16" s="91"/>
      <c r="C16" s="268"/>
      <c r="D16" s="269" t="s">
        <v>144</v>
      </c>
      <c r="E16" s="123" t="s">
        <v>147</v>
      </c>
      <c r="F16" s="270" t="s">
        <v>72</v>
      </c>
      <c r="G16" s="145" t="s">
        <v>145</v>
      </c>
      <c r="H16" s="238" t="s">
        <v>114</v>
      </c>
      <c r="I16" s="238" t="s">
        <v>115</v>
      </c>
      <c r="J16" s="267" t="s">
        <v>81</v>
      </c>
      <c r="K16" s="264" t="s">
        <v>146</v>
      </c>
      <c r="L16" s="67">
        <v>206</v>
      </c>
      <c r="M16" s="66">
        <f t="shared" si="1"/>
        <v>60.58823529411765</v>
      </c>
      <c r="N16" s="95">
        <f t="shared" si="2"/>
        <v>6</v>
      </c>
      <c r="O16" s="67">
        <v>199.5</v>
      </c>
      <c r="P16" s="66">
        <f t="shared" si="3"/>
        <v>58.6764705882353</v>
      </c>
      <c r="Q16" s="95">
        <f t="shared" si="4"/>
        <v>6</v>
      </c>
      <c r="R16" s="67">
        <v>196</v>
      </c>
      <c r="S16" s="66">
        <f t="shared" si="5"/>
        <v>57.64705882352941</v>
      </c>
      <c r="T16" s="95">
        <f t="shared" si="6"/>
        <v>6</v>
      </c>
      <c r="U16" s="55"/>
      <c r="V16" s="91"/>
      <c r="W16" s="67">
        <f t="shared" si="7"/>
        <v>601.5</v>
      </c>
      <c r="X16" s="91"/>
      <c r="Y16" s="66">
        <f t="shared" si="8"/>
        <v>58.971</v>
      </c>
      <c r="Z16" s="55" t="s">
        <v>125</v>
      </c>
    </row>
    <row r="17" spans="1:26" s="56" customFormat="1" ht="39" customHeight="1">
      <c r="A17" s="94">
        <f t="shared" si="0"/>
        <v>7</v>
      </c>
      <c r="B17" s="91"/>
      <c r="C17" s="268"/>
      <c r="D17" s="146" t="s">
        <v>264</v>
      </c>
      <c r="E17" s="123" t="s">
        <v>265</v>
      </c>
      <c r="F17" s="130" t="s">
        <v>72</v>
      </c>
      <c r="G17" s="148" t="s">
        <v>266</v>
      </c>
      <c r="H17" s="238" t="s">
        <v>267</v>
      </c>
      <c r="I17" s="281" t="s">
        <v>268</v>
      </c>
      <c r="J17" s="281" t="s">
        <v>81</v>
      </c>
      <c r="K17" s="242" t="s">
        <v>269</v>
      </c>
      <c r="L17" s="67">
        <v>211</v>
      </c>
      <c r="M17" s="66">
        <f t="shared" si="1"/>
        <v>60.05882352941177</v>
      </c>
      <c r="N17" s="95">
        <f t="shared" si="2"/>
        <v>7</v>
      </c>
      <c r="O17" s="67">
        <v>204</v>
      </c>
      <c r="P17" s="66">
        <f t="shared" si="3"/>
        <v>58</v>
      </c>
      <c r="Q17" s="95">
        <f t="shared" si="4"/>
        <v>7</v>
      </c>
      <c r="R17" s="67">
        <v>196</v>
      </c>
      <c r="S17" s="66">
        <f t="shared" si="5"/>
        <v>55.64705882352941</v>
      </c>
      <c r="T17" s="95">
        <f t="shared" si="6"/>
        <v>7</v>
      </c>
      <c r="U17" s="55">
        <v>1</v>
      </c>
      <c r="V17" s="91"/>
      <c r="W17" s="67">
        <f t="shared" si="7"/>
        <v>611</v>
      </c>
      <c r="X17" s="91"/>
      <c r="Y17" s="66">
        <f t="shared" si="8"/>
        <v>57.902</v>
      </c>
      <c r="Z17" s="55" t="s">
        <v>125</v>
      </c>
    </row>
    <row r="18" spans="1:26" s="56" customFormat="1" ht="30" customHeight="1">
      <c r="A18" s="368" t="s">
        <v>307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70"/>
    </row>
    <row r="19" spans="1:26" s="56" customFormat="1" ht="39" customHeight="1">
      <c r="A19" s="94">
        <f aca="true" t="shared" si="9" ref="A19:A24">RANK(Y19,Y$19:Y$24,0)</f>
        <v>1</v>
      </c>
      <c r="B19" s="91"/>
      <c r="C19" s="268"/>
      <c r="D19" s="276" t="s">
        <v>286</v>
      </c>
      <c r="E19" s="260" t="s">
        <v>287</v>
      </c>
      <c r="F19" s="283" t="s">
        <v>72</v>
      </c>
      <c r="G19" s="284" t="s">
        <v>288</v>
      </c>
      <c r="H19" s="238" t="s">
        <v>289</v>
      </c>
      <c r="I19" s="238" t="s">
        <v>290</v>
      </c>
      <c r="J19" s="241" t="s">
        <v>99</v>
      </c>
      <c r="K19" s="242" t="s">
        <v>291</v>
      </c>
      <c r="L19" s="67">
        <v>227.5</v>
      </c>
      <c r="M19" s="66">
        <f aca="true" t="shared" si="10" ref="M19:M24">L19/3.4-IF($U19=1,2,)</f>
        <v>66.91176470588235</v>
      </c>
      <c r="N19" s="95">
        <f aca="true" t="shared" si="11" ref="N19:N24">RANK(M19,M$19:M$24,0)</f>
        <v>2</v>
      </c>
      <c r="O19" s="67">
        <v>227</v>
      </c>
      <c r="P19" s="66">
        <f aca="true" t="shared" si="12" ref="P19:P24">O19/3.4-IF($U19=1,2,)</f>
        <v>66.76470588235294</v>
      </c>
      <c r="Q19" s="95">
        <f aca="true" t="shared" si="13" ref="Q19:Q24">RANK(P19,P$19:P$24,0)</f>
        <v>1</v>
      </c>
      <c r="R19" s="67">
        <v>230</v>
      </c>
      <c r="S19" s="66">
        <f aca="true" t="shared" si="14" ref="S19:S24">R19/3.4-IF($U19=1,2,)</f>
        <v>67.64705882352942</v>
      </c>
      <c r="T19" s="95">
        <f aca="true" t="shared" si="15" ref="T19:T24">RANK(S19,S$19:S$24,0)</f>
        <v>1</v>
      </c>
      <c r="U19" s="55"/>
      <c r="V19" s="91"/>
      <c r="W19" s="67">
        <f aca="true" t="shared" si="16" ref="W19:W24">L19+O19+R19</f>
        <v>684.5</v>
      </c>
      <c r="X19" s="91"/>
      <c r="Y19" s="66">
        <f aca="true" t="shared" si="17" ref="Y19:Y24">ROUND(SUM(M19,P19,S19)/3,3)</f>
        <v>67.108</v>
      </c>
      <c r="Z19" s="55" t="s">
        <v>72</v>
      </c>
    </row>
    <row r="20" spans="1:26" s="56" customFormat="1" ht="39" customHeight="1">
      <c r="A20" s="94">
        <f t="shared" si="9"/>
        <v>2</v>
      </c>
      <c r="B20" s="91"/>
      <c r="C20" s="268"/>
      <c r="D20" s="276" t="s">
        <v>256</v>
      </c>
      <c r="E20" s="260" t="s">
        <v>257</v>
      </c>
      <c r="F20" s="141" t="s">
        <v>72</v>
      </c>
      <c r="G20" s="287" t="s">
        <v>258</v>
      </c>
      <c r="H20" s="277" t="s">
        <v>259</v>
      </c>
      <c r="I20" s="238" t="s">
        <v>260</v>
      </c>
      <c r="J20" s="136" t="s">
        <v>75</v>
      </c>
      <c r="K20" s="263" t="s">
        <v>227</v>
      </c>
      <c r="L20" s="67">
        <v>228.5</v>
      </c>
      <c r="M20" s="66">
        <f t="shared" si="10"/>
        <v>67.20588235294117</v>
      </c>
      <c r="N20" s="95">
        <f t="shared" si="11"/>
        <v>1</v>
      </c>
      <c r="O20" s="67">
        <v>223</v>
      </c>
      <c r="P20" s="66">
        <f t="shared" si="12"/>
        <v>65.58823529411765</v>
      </c>
      <c r="Q20" s="95">
        <f t="shared" si="13"/>
        <v>3</v>
      </c>
      <c r="R20" s="67">
        <v>224.5</v>
      </c>
      <c r="S20" s="66">
        <f t="shared" si="14"/>
        <v>66.02941176470588</v>
      </c>
      <c r="T20" s="95">
        <f t="shared" si="15"/>
        <v>2</v>
      </c>
      <c r="U20" s="55"/>
      <c r="V20" s="91"/>
      <c r="W20" s="67">
        <f t="shared" si="16"/>
        <v>676</v>
      </c>
      <c r="X20" s="91"/>
      <c r="Y20" s="66">
        <f t="shared" si="17"/>
        <v>66.275</v>
      </c>
      <c r="Z20" s="55" t="s">
        <v>72</v>
      </c>
    </row>
    <row r="21" spans="1:26" s="56" customFormat="1" ht="39" customHeight="1">
      <c r="A21" s="94">
        <f t="shared" si="9"/>
        <v>3</v>
      </c>
      <c r="B21" s="91"/>
      <c r="C21" s="268"/>
      <c r="D21" s="276" t="s">
        <v>284</v>
      </c>
      <c r="E21" s="123" t="s">
        <v>103</v>
      </c>
      <c r="F21" s="134" t="s">
        <v>72</v>
      </c>
      <c r="G21" s="148" t="s">
        <v>285</v>
      </c>
      <c r="H21" s="136" t="s">
        <v>76</v>
      </c>
      <c r="I21" s="136" t="s">
        <v>77</v>
      </c>
      <c r="J21" s="136" t="s">
        <v>75</v>
      </c>
      <c r="K21" s="281" t="s">
        <v>71</v>
      </c>
      <c r="L21" s="67">
        <v>219</v>
      </c>
      <c r="M21" s="66">
        <f t="shared" si="10"/>
        <v>64.41176470588235</v>
      </c>
      <c r="N21" s="95">
        <f t="shared" si="11"/>
        <v>4</v>
      </c>
      <c r="O21" s="67">
        <v>223.5</v>
      </c>
      <c r="P21" s="66">
        <f t="shared" si="12"/>
        <v>65.73529411764706</v>
      </c>
      <c r="Q21" s="95">
        <f t="shared" si="13"/>
        <v>2</v>
      </c>
      <c r="R21" s="67">
        <v>222.5</v>
      </c>
      <c r="S21" s="66">
        <f t="shared" si="14"/>
        <v>65.44117647058823</v>
      </c>
      <c r="T21" s="95">
        <f t="shared" si="15"/>
        <v>3</v>
      </c>
      <c r="U21" s="55"/>
      <c r="V21" s="91"/>
      <c r="W21" s="67">
        <f t="shared" si="16"/>
        <v>665</v>
      </c>
      <c r="X21" s="91"/>
      <c r="Y21" s="66">
        <f t="shared" si="17"/>
        <v>65.196</v>
      </c>
      <c r="Z21" s="55">
        <v>1</v>
      </c>
    </row>
    <row r="22" spans="1:26" s="56" customFormat="1" ht="39" customHeight="1">
      <c r="A22" s="94">
        <f t="shared" si="9"/>
        <v>4</v>
      </c>
      <c r="B22" s="91"/>
      <c r="C22" s="268"/>
      <c r="D22" s="285" t="s">
        <v>292</v>
      </c>
      <c r="E22" s="260" t="s">
        <v>293</v>
      </c>
      <c r="F22" s="283" t="s">
        <v>294</v>
      </c>
      <c r="G22" s="285" t="s">
        <v>295</v>
      </c>
      <c r="H22" s="238" t="s">
        <v>296</v>
      </c>
      <c r="I22" s="280" t="s">
        <v>297</v>
      </c>
      <c r="J22" s="281" t="s">
        <v>75</v>
      </c>
      <c r="K22" s="242" t="s">
        <v>78</v>
      </c>
      <c r="L22" s="67">
        <v>223</v>
      </c>
      <c r="M22" s="66">
        <f t="shared" si="10"/>
        <v>65.58823529411765</v>
      </c>
      <c r="N22" s="95">
        <f t="shared" si="11"/>
        <v>3</v>
      </c>
      <c r="O22" s="67">
        <v>222</v>
      </c>
      <c r="P22" s="66">
        <f t="shared" si="12"/>
        <v>65.29411764705883</v>
      </c>
      <c r="Q22" s="95">
        <f t="shared" si="13"/>
        <v>5</v>
      </c>
      <c r="R22" s="67">
        <v>217</v>
      </c>
      <c r="S22" s="66">
        <f t="shared" si="14"/>
        <v>63.82352941176471</v>
      </c>
      <c r="T22" s="95">
        <f t="shared" si="15"/>
        <v>5</v>
      </c>
      <c r="U22" s="55"/>
      <c r="V22" s="91"/>
      <c r="W22" s="67">
        <f t="shared" si="16"/>
        <v>662</v>
      </c>
      <c r="X22" s="91"/>
      <c r="Y22" s="66">
        <f t="shared" si="17"/>
        <v>64.902</v>
      </c>
      <c r="Z22" s="55" t="s">
        <v>125</v>
      </c>
    </row>
    <row r="23" spans="1:26" s="56" customFormat="1" ht="39" customHeight="1">
      <c r="A23" s="94">
        <f t="shared" si="9"/>
        <v>5</v>
      </c>
      <c r="B23" s="91"/>
      <c r="C23" s="268"/>
      <c r="D23" s="278" t="s">
        <v>279</v>
      </c>
      <c r="E23" s="123" t="s">
        <v>280</v>
      </c>
      <c r="F23" s="134" t="s">
        <v>72</v>
      </c>
      <c r="G23" s="147" t="s">
        <v>281</v>
      </c>
      <c r="H23" s="238" t="s">
        <v>282</v>
      </c>
      <c r="I23" s="136" t="s">
        <v>283</v>
      </c>
      <c r="J23" s="280" t="s">
        <v>75</v>
      </c>
      <c r="K23" s="242" t="s">
        <v>253</v>
      </c>
      <c r="L23" s="67">
        <v>215</v>
      </c>
      <c r="M23" s="66">
        <f t="shared" si="10"/>
        <v>63.23529411764706</v>
      </c>
      <c r="N23" s="95">
        <f t="shared" si="11"/>
        <v>5</v>
      </c>
      <c r="O23" s="67">
        <v>223</v>
      </c>
      <c r="P23" s="66">
        <f t="shared" si="12"/>
        <v>65.58823529411765</v>
      </c>
      <c r="Q23" s="95">
        <f t="shared" si="13"/>
        <v>3</v>
      </c>
      <c r="R23" s="67">
        <v>220</v>
      </c>
      <c r="S23" s="66">
        <f t="shared" si="14"/>
        <v>64.70588235294117</v>
      </c>
      <c r="T23" s="95">
        <f t="shared" si="15"/>
        <v>4</v>
      </c>
      <c r="U23" s="55"/>
      <c r="V23" s="91"/>
      <c r="W23" s="67">
        <f t="shared" si="16"/>
        <v>658</v>
      </c>
      <c r="X23" s="91"/>
      <c r="Y23" s="66">
        <f t="shared" si="17"/>
        <v>64.51</v>
      </c>
      <c r="Z23" s="55" t="s">
        <v>125</v>
      </c>
    </row>
    <row r="24" spans="1:26" s="56" customFormat="1" ht="39" customHeight="1">
      <c r="A24" s="94">
        <f t="shared" si="9"/>
        <v>6</v>
      </c>
      <c r="B24" s="91"/>
      <c r="C24" s="268"/>
      <c r="D24" s="276" t="s">
        <v>273</v>
      </c>
      <c r="E24" s="260" t="s">
        <v>274</v>
      </c>
      <c r="F24" s="130" t="s">
        <v>8</v>
      </c>
      <c r="G24" s="253" t="s">
        <v>275</v>
      </c>
      <c r="H24" s="238" t="s">
        <v>276</v>
      </c>
      <c r="I24" s="238" t="s">
        <v>277</v>
      </c>
      <c r="J24" s="282" t="s">
        <v>75</v>
      </c>
      <c r="K24" s="242" t="s">
        <v>278</v>
      </c>
      <c r="L24" s="67">
        <v>206</v>
      </c>
      <c r="M24" s="66">
        <f t="shared" si="10"/>
        <v>60.58823529411765</v>
      </c>
      <c r="N24" s="95">
        <f t="shared" si="11"/>
        <v>6</v>
      </c>
      <c r="O24" s="67">
        <v>212.5</v>
      </c>
      <c r="P24" s="66">
        <f t="shared" si="12"/>
        <v>62.5</v>
      </c>
      <c r="Q24" s="95">
        <f t="shared" si="13"/>
        <v>6</v>
      </c>
      <c r="R24" s="67">
        <v>203</v>
      </c>
      <c r="S24" s="66">
        <f t="shared" si="14"/>
        <v>59.70588235294118</v>
      </c>
      <c r="T24" s="95">
        <f t="shared" si="15"/>
        <v>6</v>
      </c>
      <c r="U24" s="55"/>
      <c r="V24" s="91"/>
      <c r="W24" s="67">
        <f t="shared" si="16"/>
        <v>621.5</v>
      </c>
      <c r="X24" s="91"/>
      <c r="Y24" s="66">
        <f t="shared" si="17"/>
        <v>60.931</v>
      </c>
      <c r="Z24" s="55" t="s">
        <v>125</v>
      </c>
    </row>
    <row r="25" spans="1:25" ht="26.25" customHeight="1">
      <c r="A25" s="58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44" s="64" customFormat="1" ht="44.25" customHeight="1">
      <c r="A26" s="51"/>
      <c r="B26" s="51"/>
      <c r="C26" s="60"/>
      <c r="D26" s="60" t="s">
        <v>25</v>
      </c>
      <c r="E26" s="60"/>
      <c r="F26" s="60"/>
      <c r="G26" s="60"/>
      <c r="H26" s="61"/>
      <c r="I26" s="62"/>
      <c r="J26" s="61"/>
      <c r="K26" s="9" t="s">
        <v>124</v>
      </c>
      <c r="L26" s="63"/>
      <c r="N26" s="51"/>
      <c r="O26" s="65"/>
      <c r="Q26" s="51"/>
      <c r="R26" s="65"/>
      <c r="T26" s="51"/>
      <c r="U26" s="51"/>
      <c r="V26" s="51"/>
      <c r="W26" s="51"/>
      <c r="X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4:11" ht="44.25" customHeight="1">
      <c r="D27" s="60" t="s">
        <v>17</v>
      </c>
      <c r="K27" s="9" t="s">
        <v>53</v>
      </c>
    </row>
    <row r="39" ht="12.75">
      <c r="T39" s="64"/>
    </row>
    <row r="40" ht="12.75">
      <c r="T40" s="64"/>
    </row>
    <row r="41" ht="12.75"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spans="11:20" ht="12.75">
      <c r="K1968" s="112"/>
      <c r="T1968" s="64"/>
    </row>
    <row r="1969" spans="11:20" ht="12.75">
      <c r="K1969" s="112"/>
      <c r="T1969" s="64"/>
    </row>
    <row r="1970" spans="11:20" ht="12.75">
      <c r="K1970" s="112"/>
      <c r="T1970" s="64"/>
    </row>
    <row r="1971" spans="11:20" ht="12.75">
      <c r="K1971" s="112"/>
      <c r="T1971" s="64"/>
    </row>
    <row r="1972" spans="11:20" ht="12.75">
      <c r="K1972" s="112"/>
      <c r="T1972" s="64"/>
    </row>
    <row r="1973" spans="11:20" ht="12.75">
      <c r="K1973" s="112"/>
      <c r="T1973" s="64"/>
    </row>
    <row r="1974" spans="11:20" ht="12.75">
      <c r="K1974" s="112"/>
      <c r="T1974" s="64"/>
    </row>
    <row r="1975" spans="11:20" ht="12.75">
      <c r="K1975" s="112"/>
      <c r="T1975" s="64"/>
    </row>
    <row r="1976" spans="11:20" ht="12.75">
      <c r="K1976" s="112"/>
      <c r="T1976" s="64"/>
    </row>
    <row r="1977" spans="11:20" ht="12.75">
      <c r="K1977" s="112"/>
      <c r="T1977" s="64"/>
    </row>
    <row r="1978" spans="11:20" ht="12.75">
      <c r="K1978" s="112"/>
      <c r="T1978" s="64"/>
    </row>
    <row r="1979" spans="11:20" ht="12.75">
      <c r="K1979" s="112"/>
      <c r="T1979" s="64"/>
    </row>
    <row r="1980" spans="11:20" ht="12.75">
      <c r="K1980" s="112"/>
      <c r="T1980" s="64"/>
    </row>
    <row r="1981" spans="11:20" ht="12.75">
      <c r="K1981" s="112"/>
      <c r="T1981" s="64"/>
    </row>
    <row r="1982" ht="12.75">
      <c r="K1982" s="112"/>
    </row>
    <row r="1983" ht="12.75">
      <c r="K1983" s="112"/>
    </row>
    <row r="1984" ht="12.75">
      <c r="K1984" s="112"/>
    </row>
  </sheetData>
  <sheetProtection/>
  <mergeCells count="26">
    <mergeCell ref="A10:Z10"/>
    <mergeCell ref="A18:Z18"/>
    <mergeCell ref="Y8:Y9"/>
    <mergeCell ref="Z8:Z9"/>
    <mergeCell ref="O8:Q8"/>
    <mergeCell ref="R8:T8"/>
    <mergeCell ref="U8:U9"/>
    <mergeCell ref="V8:V9"/>
    <mergeCell ref="W8:W9"/>
    <mergeCell ref="X8:X9"/>
    <mergeCell ref="H8:H9"/>
    <mergeCell ref="C8:C9"/>
    <mergeCell ref="D8:D9"/>
    <mergeCell ref="L8:N8"/>
    <mergeCell ref="I8:I9"/>
    <mergeCell ref="K8:K9"/>
    <mergeCell ref="A1:Z1"/>
    <mergeCell ref="A2:Z2"/>
    <mergeCell ref="A3:Z3"/>
    <mergeCell ref="A4:Z4"/>
    <mergeCell ref="A5:Z5"/>
    <mergeCell ref="A8:A9"/>
    <mergeCell ref="B8:B9"/>
    <mergeCell ref="E8:E9"/>
    <mergeCell ref="F8:F9"/>
    <mergeCell ref="G8:G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65" zoomScaleSheetLayoutView="65" workbookViewId="0" topLeftCell="A1">
      <selection activeCell="A3" sqref="A3:Z3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20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3.140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47" t="s">
        <v>326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128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369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 aca="true" t="shared" si="0" ref="A10:A17">RANK(Y10,Y$10:Y$17,0)</f>
        <v>1</v>
      </c>
      <c r="B10" s="26"/>
      <c r="C10" s="92"/>
      <c r="D10" s="285" t="s">
        <v>354</v>
      </c>
      <c r="E10" s="260" t="s">
        <v>355</v>
      </c>
      <c r="F10" s="283" t="s">
        <v>294</v>
      </c>
      <c r="G10" s="292" t="s">
        <v>356</v>
      </c>
      <c r="H10" s="238" t="s">
        <v>357</v>
      </c>
      <c r="I10" s="241" t="s">
        <v>358</v>
      </c>
      <c r="J10" s="283" t="s">
        <v>75</v>
      </c>
      <c r="K10" s="242" t="s">
        <v>359</v>
      </c>
      <c r="L10" s="96">
        <v>156.5</v>
      </c>
      <c r="M10" s="97">
        <f aca="true" t="shared" si="1" ref="M10:M17">L10/2.2-IF($U10=1,0.5,IF($U10=2,1.5,0))</f>
        <v>71.13636363636363</v>
      </c>
      <c r="N10" s="95">
        <f aca="true" t="shared" si="2" ref="N10:N17">RANK(M10,M$10:M$17,0)</f>
        <v>1</v>
      </c>
      <c r="O10" s="96">
        <v>159</v>
      </c>
      <c r="P10" s="97">
        <f aca="true" t="shared" si="3" ref="P10:P17">O10/2.2-IF($U10=1,0.5,IF($U10=2,1.5,0))</f>
        <v>72.27272727272727</v>
      </c>
      <c r="Q10" s="95">
        <f aca="true" t="shared" si="4" ref="Q10:Q17">RANK(P10,P$10:P$17,0)</f>
        <v>1</v>
      </c>
      <c r="R10" s="96">
        <v>160.5</v>
      </c>
      <c r="S10" s="97">
        <f aca="true" t="shared" si="5" ref="S10:S17">R10/2.2-IF($U10=1,0.5,IF($U10=2,1.5,0))</f>
        <v>72.95454545454545</v>
      </c>
      <c r="T10" s="95">
        <f aca="true" t="shared" si="6" ref="T10:T17">RANK(S10,S$10:S$17,0)</f>
        <v>1</v>
      </c>
      <c r="U10" s="98"/>
      <c r="V10" s="98"/>
      <c r="W10" s="96">
        <f aca="true" t="shared" si="7" ref="W10:W17">L10+O10+R10</f>
        <v>476</v>
      </c>
      <c r="X10" s="99"/>
      <c r="Y10" s="97">
        <f aca="true" t="shared" si="8" ref="Y10:Y17">ROUND(SUM(M10,P10,S10)/3,3)</f>
        <v>72.121</v>
      </c>
      <c r="Z10" s="27" t="s">
        <v>125</v>
      </c>
    </row>
    <row r="11" spans="1:26" s="28" customFormat="1" ht="42" customHeight="1">
      <c r="A11" s="94">
        <f t="shared" si="0"/>
        <v>2</v>
      </c>
      <c r="B11" s="26"/>
      <c r="C11" s="92"/>
      <c r="D11" s="230" t="s">
        <v>343</v>
      </c>
      <c r="E11" s="138" t="s">
        <v>344</v>
      </c>
      <c r="F11" s="266" t="s">
        <v>8</v>
      </c>
      <c r="G11" s="149" t="s">
        <v>345</v>
      </c>
      <c r="H11" s="289" t="s">
        <v>346</v>
      </c>
      <c r="I11" s="290" t="s">
        <v>347</v>
      </c>
      <c r="J11" s="139" t="s">
        <v>120</v>
      </c>
      <c r="K11" s="242" t="s">
        <v>269</v>
      </c>
      <c r="L11" s="96">
        <v>150.5</v>
      </c>
      <c r="M11" s="97">
        <f t="shared" si="1"/>
        <v>68.4090909090909</v>
      </c>
      <c r="N11" s="95">
        <f t="shared" si="2"/>
        <v>3</v>
      </c>
      <c r="O11" s="96">
        <v>150.5</v>
      </c>
      <c r="P11" s="97">
        <f t="shared" si="3"/>
        <v>68.4090909090909</v>
      </c>
      <c r="Q11" s="95">
        <f t="shared" si="4"/>
        <v>2</v>
      </c>
      <c r="R11" s="96">
        <v>153.5</v>
      </c>
      <c r="S11" s="97">
        <f t="shared" si="5"/>
        <v>69.77272727272727</v>
      </c>
      <c r="T11" s="95">
        <f t="shared" si="6"/>
        <v>2</v>
      </c>
      <c r="U11" s="98"/>
      <c r="V11" s="98"/>
      <c r="W11" s="96">
        <f t="shared" si="7"/>
        <v>454.5</v>
      </c>
      <c r="X11" s="99"/>
      <c r="Y11" s="97">
        <f t="shared" si="8"/>
        <v>68.864</v>
      </c>
      <c r="Z11" s="27" t="s">
        <v>125</v>
      </c>
    </row>
    <row r="12" spans="1:26" s="28" customFormat="1" ht="42" customHeight="1">
      <c r="A12" s="94">
        <f t="shared" si="0"/>
        <v>3</v>
      </c>
      <c r="B12" s="26"/>
      <c r="C12" s="92"/>
      <c r="D12" s="230" t="s">
        <v>364</v>
      </c>
      <c r="E12" s="138" t="s">
        <v>365</v>
      </c>
      <c r="F12" s="266" t="s">
        <v>294</v>
      </c>
      <c r="G12" s="149" t="s">
        <v>366</v>
      </c>
      <c r="H12" s="289" t="s">
        <v>367</v>
      </c>
      <c r="I12" s="290" t="s">
        <v>331</v>
      </c>
      <c r="J12" s="139" t="s">
        <v>331</v>
      </c>
      <c r="K12" s="242" t="s">
        <v>368</v>
      </c>
      <c r="L12" s="96">
        <v>153.5</v>
      </c>
      <c r="M12" s="97">
        <f t="shared" si="1"/>
        <v>69.77272727272727</v>
      </c>
      <c r="N12" s="95">
        <f t="shared" si="2"/>
        <v>2</v>
      </c>
      <c r="O12" s="96">
        <v>149.5</v>
      </c>
      <c r="P12" s="97">
        <f t="shared" si="3"/>
        <v>67.95454545454545</v>
      </c>
      <c r="Q12" s="95">
        <f t="shared" si="4"/>
        <v>3</v>
      </c>
      <c r="R12" s="96">
        <v>151</v>
      </c>
      <c r="S12" s="97">
        <f t="shared" si="5"/>
        <v>68.63636363636363</v>
      </c>
      <c r="T12" s="95">
        <f t="shared" si="6"/>
        <v>4</v>
      </c>
      <c r="U12" s="98"/>
      <c r="V12" s="98"/>
      <c r="W12" s="96">
        <f t="shared" si="7"/>
        <v>454</v>
      </c>
      <c r="X12" s="99"/>
      <c r="Y12" s="97">
        <f t="shared" si="8"/>
        <v>68.788</v>
      </c>
      <c r="Z12" s="27" t="s">
        <v>125</v>
      </c>
    </row>
    <row r="13" spans="1:26" s="28" customFormat="1" ht="42" customHeight="1">
      <c r="A13" s="94">
        <f t="shared" si="0"/>
        <v>4</v>
      </c>
      <c r="B13" s="26"/>
      <c r="C13" s="92"/>
      <c r="D13" s="230" t="s">
        <v>327</v>
      </c>
      <c r="E13" s="138" t="s">
        <v>328</v>
      </c>
      <c r="F13" s="266" t="s">
        <v>72</v>
      </c>
      <c r="G13" s="291" t="s">
        <v>329</v>
      </c>
      <c r="H13" s="237" t="s">
        <v>330</v>
      </c>
      <c r="I13" s="280" t="s">
        <v>331</v>
      </c>
      <c r="J13" s="139" t="s">
        <v>331</v>
      </c>
      <c r="K13" s="242" t="s">
        <v>202</v>
      </c>
      <c r="L13" s="96">
        <v>147.5</v>
      </c>
      <c r="M13" s="97">
        <f t="shared" si="1"/>
        <v>67.04545454545455</v>
      </c>
      <c r="N13" s="95">
        <f t="shared" si="2"/>
        <v>5</v>
      </c>
      <c r="O13" s="96">
        <v>148</v>
      </c>
      <c r="P13" s="97">
        <f t="shared" si="3"/>
        <v>67.27272727272727</v>
      </c>
      <c r="Q13" s="95">
        <f t="shared" si="4"/>
        <v>4</v>
      </c>
      <c r="R13" s="96">
        <v>151.5</v>
      </c>
      <c r="S13" s="97">
        <f t="shared" si="5"/>
        <v>68.86363636363636</v>
      </c>
      <c r="T13" s="95">
        <f t="shared" si="6"/>
        <v>3</v>
      </c>
      <c r="U13" s="98"/>
      <c r="V13" s="98"/>
      <c r="W13" s="96">
        <f t="shared" si="7"/>
        <v>447</v>
      </c>
      <c r="X13" s="99"/>
      <c r="Y13" s="97">
        <f t="shared" si="8"/>
        <v>67.727</v>
      </c>
      <c r="Z13" s="27" t="s">
        <v>125</v>
      </c>
    </row>
    <row r="14" spans="1:26" s="28" customFormat="1" ht="42" customHeight="1">
      <c r="A14" s="94">
        <f t="shared" si="0"/>
        <v>5</v>
      </c>
      <c r="B14" s="26"/>
      <c r="C14" s="92"/>
      <c r="D14" s="230" t="s">
        <v>348</v>
      </c>
      <c r="E14" s="138" t="s">
        <v>349</v>
      </c>
      <c r="F14" s="266" t="s">
        <v>72</v>
      </c>
      <c r="G14" s="149" t="s">
        <v>350</v>
      </c>
      <c r="H14" s="289" t="s">
        <v>351</v>
      </c>
      <c r="I14" s="290" t="s">
        <v>352</v>
      </c>
      <c r="J14" s="139" t="s">
        <v>353</v>
      </c>
      <c r="K14" s="242" t="s">
        <v>71</v>
      </c>
      <c r="L14" s="96">
        <v>148</v>
      </c>
      <c r="M14" s="97">
        <f t="shared" si="1"/>
        <v>67.27272727272727</v>
      </c>
      <c r="N14" s="95">
        <f t="shared" si="2"/>
        <v>4</v>
      </c>
      <c r="O14" s="96">
        <v>148</v>
      </c>
      <c r="P14" s="97">
        <f t="shared" si="3"/>
        <v>67.27272727272727</v>
      </c>
      <c r="Q14" s="95">
        <f t="shared" si="4"/>
        <v>4</v>
      </c>
      <c r="R14" s="96">
        <v>144</v>
      </c>
      <c r="S14" s="97">
        <f t="shared" si="5"/>
        <v>65.45454545454545</v>
      </c>
      <c r="T14" s="95">
        <f t="shared" si="6"/>
        <v>6</v>
      </c>
      <c r="U14" s="98"/>
      <c r="V14" s="98"/>
      <c r="W14" s="96">
        <f t="shared" si="7"/>
        <v>440</v>
      </c>
      <c r="X14" s="99"/>
      <c r="Y14" s="97">
        <f t="shared" si="8"/>
        <v>66.667</v>
      </c>
      <c r="Z14" s="27" t="s">
        <v>125</v>
      </c>
    </row>
    <row r="15" spans="1:26" s="28" customFormat="1" ht="42" customHeight="1">
      <c r="A15" s="94">
        <f t="shared" si="0"/>
        <v>6</v>
      </c>
      <c r="B15" s="26"/>
      <c r="C15" s="92"/>
      <c r="D15" s="146" t="s">
        <v>336</v>
      </c>
      <c r="E15" s="123" t="s">
        <v>337</v>
      </c>
      <c r="F15" s="130" t="s">
        <v>8</v>
      </c>
      <c r="G15" s="143" t="s">
        <v>338</v>
      </c>
      <c r="H15" s="245" t="s">
        <v>339</v>
      </c>
      <c r="I15" s="246" t="s">
        <v>340</v>
      </c>
      <c r="J15" s="247" t="s">
        <v>341</v>
      </c>
      <c r="K15" s="242" t="s">
        <v>342</v>
      </c>
      <c r="L15" s="96">
        <v>145</v>
      </c>
      <c r="M15" s="97">
        <f t="shared" si="1"/>
        <v>65.9090909090909</v>
      </c>
      <c r="N15" s="95">
        <f t="shared" si="2"/>
        <v>7</v>
      </c>
      <c r="O15" s="96">
        <v>144.5</v>
      </c>
      <c r="P15" s="97">
        <f t="shared" si="3"/>
        <v>65.68181818181817</v>
      </c>
      <c r="Q15" s="95">
        <f t="shared" si="4"/>
        <v>6</v>
      </c>
      <c r="R15" s="96">
        <v>147.5</v>
      </c>
      <c r="S15" s="97">
        <f t="shared" si="5"/>
        <v>67.04545454545455</v>
      </c>
      <c r="T15" s="95">
        <f t="shared" si="6"/>
        <v>5</v>
      </c>
      <c r="U15" s="98"/>
      <c r="V15" s="98"/>
      <c r="W15" s="96">
        <f t="shared" si="7"/>
        <v>437</v>
      </c>
      <c r="X15" s="99"/>
      <c r="Y15" s="97">
        <f t="shared" si="8"/>
        <v>66.212</v>
      </c>
      <c r="Z15" s="27" t="s">
        <v>125</v>
      </c>
    </row>
    <row r="16" spans="1:26" s="28" customFormat="1" ht="42" customHeight="1">
      <c r="A16" s="94">
        <f t="shared" si="0"/>
        <v>7</v>
      </c>
      <c r="B16" s="26"/>
      <c r="C16" s="92"/>
      <c r="D16" s="230" t="s">
        <v>360</v>
      </c>
      <c r="E16" s="138" t="s">
        <v>361</v>
      </c>
      <c r="F16" s="266" t="s">
        <v>8</v>
      </c>
      <c r="G16" s="149" t="s">
        <v>362</v>
      </c>
      <c r="H16" s="289" t="s">
        <v>363</v>
      </c>
      <c r="I16" s="290" t="s">
        <v>116</v>
      </c>
      <c r="J16" s="139" t="s">
        <v>75</v>
      </c>
      <c r="K16" s="242" t="s">
        <v>253</v>
      </c>
      <c r="L16" s="96">
        <v>145.5</v>
      </c>
      <c r="M16" s="97">
        <f t="shared" si="1"/>
        <v>66.13636363636363</v>
      </c>
      <c r="N16" s="95">
        <f t="shared" si="2"/>
        <v>6</v>
      </c>
      <c r="O16" s="96">
        <v>141.5</v>
      </c>
      <c r="P16" s="97">
        <f t="shared" si="3"/>
        <v>64.31818181818181</v>
      </c>
      <c r="Q16" s="95">
        <f t="shared" si="4"/>
        <v>7</v>
      </c>
      <c r="R16" s="96">
        <v>144</v>
      </c>
      <c r="S16" s="97">
        <f t="shared" si="5"/>
        <v>65.45454545454545</v>
      </c>
      <c r="T16" s="95">
        <f t="shared" si="6"/>
        <v>6</v>
      </c>
      <c r="U16" s="98"/>
      <c r="V16" s="98"/>
      <c r="W16" s="96">
        <f t="shared" si="7"/>
        <v>431</v>
      </c>
      <c r="X16" s="99"/>
      <c r="Y16" s="97">
        <f t="shared" si="8"/>
        <v>65.303</v>
      </c>
      <c r="Z16" s="27" t="s">
        <v>125</v>
      </c>
    </row>
    <row r="17" spans="1:26" s="28" customFormat="1" ht="42" customHeight="1">
      <c r="A17" s="94">
        <f t="shared" si="0"/>
        <v>8</v>
      </c>
      <c r="B17" s="26"/>
      <c r="C17" s="92"/>
      <c r="D17" s="230" t="s">
        <v>332</v>
      </c>
      <c r="E17" s="138" t="s">
        <v>148</v>
      </c>
      <c r="F17" s="266" t="s">
        <v>72</v>
      </c>
      <c r="G17" s="149" t="s">
        <v>333</v>
      </c>
      <c r="H17" s="289" t="s">
        <v>334</v>
      </c>
      <c r="I17" s="290" t="s">
        <v>335</v>
      </c>
      <c r="J17" s="139" t="s">
        <v>61</v>
      </c>
      <c r="K17" s="242" t="s">
        <v>11</v>
      </c>
      <c r="L17" s="96">
        <v>138.5</v>
      </c>
      <c r="M17" s="97">
        <f t="shared" si="1"/>
        <v>62.954545454545446</v>
      </c>
      <c r="N17" s="95">
        <f t="shared" si="2"/>
        <v>8</v>
      </c>
      <c r="O17" s="96">
        <v>140.5</v>
      </c>
      <c r="P17" s="97">
        <f t="shared" si="3"/>
        <v>63.86363636363636</v>
      </c>
      <c r="Q17" s="95">
        <f t="shared" si="4"/>
        <v>8</v>
      </c>
      <c r="R17" s="96">
        <v>138.5</v>
      </c>
      <c r="S17" s="97">
        <f t="shared" si="5"/>
        <v>62.954545454545446</v>
      </c>
      <c r="T17" s="95">
        <f t="shared" si="6"/>
        <v>8</v>
      </c>
      <c r="U17" s="98"/>
      <c r="V17" s="98"/>
      <c r="W17" s="96">
        <f t="shared" si="7"/>
        <v>417.5</v>
      </c>
      <c r="X17" s="99"/>
      <c r="Y17" s="97">
        <f t="shared" si="8"/>
        <v>63.258</v>
      </c>
      <c r="Z17" s="27" t="s">
        <v>125</v>
      </c>
    </row>
    <row r="18" spans="1:26" s="28" customFormat="1" ht="35.25" customHeight="1">
      <c r="A18" s="29"/>
      <c r="B18" s="30"/>
      <c r="C18" s="31"/>
      <c r="D18" s="45"/>
      <c r="E18" s="4"/>
      <c r="F18" s="5"/>
      <c r="G18" s="6"/>
      <c r="H18" s="46"/>
      <c r="I18" s="47"/>
      <c r="J18" s="5"/>
      <c r="K18" s="7"/>
      <c r="L18" s="32"/>
      <c r="M18" s="33"/>
      <c r="N18" s="34"/>
      <c r="O18" s="32"/>
      <c r="P18" s="33"/>
      <c r="Q18" s="34"/>
      <c r="R18" s="32"/>
      <c r="S18" s="33"/>
      <c r="T18" s="34"/>
      <c r="U18" s="34"/>
      <c r="V18" s="34"/>
      <c r="W18" s="32"/>
      <c r="X18" s="35"/>
      <c r="Y18" s="33"/>
      <c r="Z18" s="36"/>
    </row>
    <row r="19" spans="1:26" ht="48" customHeight="1">
      <c r="A19" s="37"/>
      <c r="B19" s="37"/>
      <c r="C19" s="37"/>
      <c r="D19" s="37" t="s">
        <v>25</v>
      </c>
      <c r="E19" s="37"/>
      <c r="F19" s="37"/>
      <c r="G19" s="37"/>
      <c r="H19" s="37"/>
      <c r="J19" s="37"/>
      <c r="K19" s="9" t="s">
        <v>124</v>
      </c>
      <c r="L19" s="38"/>
      <c r="M19" s="39"/>
      <c r="N19" s="37"/>
      <c r="O19" s="40"/>
      <c r="P19" s="41"/>
      <c r="Q19" s="37"/>
      <c r="R19" s="40"/>
      <c r="S19" s="41"/>
      <c r="T19" s="37"/>
      <c r="U19" s="37"/>
      <c r="V19" s="37"/>
      <c r="W19" s="37"/>
      <c r="X19" s="37"/>
      <c r="Y19" s="41"/>
      <c r="Z19" s="37"/>
    </row>
    <row r="20" spans="1:26" ht="48" customHeight="1">
      <c r="A20" s="37"/>
      <c r="B20" s="37"/>
      <c r="C20" s="37"/>
      <c r="D20" s="37" t="s">
        <v>17</v>
      </c>
      <c r="E20" s="37"/>
      <c r="F20" s="37"/>
      <c r="G20" s="37"/>
      <c r="H20" s="37"/>
      <c r="J20" s="37"/>
      <c r="K20" s="9" t="s">
        <v>53</v>
      </c>
      <c r="L20" s="38"/>
      <c r="M20" s="42"/>
      <c r="O20" s="40"/>
      <c r="P20" s="41"/>
      <c r="Q20" s="37"/>
      <c r="R20" s="40"/>
      <c r="S20" s="41"/>
      <c r="T20" s="37"/>
      <c r="U20" s="37"/>
      <c r="V20" s="37"/>
      <c r="W20" s="37"/>
      <c r="X20" s="37"/>
      <c r="Y20" s="41"/>
      <c r="Z20" s="37"/>
    </row>
    <row r="21" spans="12:13" ht="12.75">
      <c r="L21" s="38"/>
      <c r="M21" s="39"/>
    </row>
    <row r="22" spans="11:13" ht="12.75">
      <c r="K22" s="39"/>
      <c r="L22" s="38"/>
      <c r="M22" s="39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5" zoomScaleSheetLayoutView="65" workbookViewId="0" topLeftCell="A1">
      <selection activeCell="A2" sqref="A2:Z2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20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47" t="s">
        <v>463</v>
      </c>
      <c r="B1" s="347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26" s="11" customFormat="1" ht="15.75" customHeight="1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</row>
    <row r="3" spans="1:26" s="12" customFormat="1" ht="15.75" customHeight="1">
      <c r="A3" s="350" t="s">
        <v>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s="13" customFormat="1" ht="21" customHeight="1">
      <c r="A4" s="351" t="s">
        <v>111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7" t="s">
        <v>369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22" customFormat="1" ht="19.5" customHeight="1">
      <c r="A8" s="345" t="s">
        <v>38</v>
      </c>
      <c r="B8" s="353" t="s">
        <v>2</v>
      </c>
      <c r="C8" s="358" t="s">
        <v>39</v>
      </c>
      <c r="D8" s="346" t="s">
        <v>23</v>
      </c>
      <c r="E8" s="346" t="s">
        <v>3</v>
      </c>
      <c r="F8" s="345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54" t="s">
        <v>27</v>
      </c>
      <c r="M8" s="354"/>
      <c r="N8" s="354"/>
      <c r="O8" s="354" t="s">
        <v>28</v>
      </c>
      <c r="P8" s="354"/>
      <c r="Q8" s="354"/>
      <c r="R8" s="354" t="s">
        <v>213</v>
      </c>
      <c r="S8" s="354"/>
      <c r="T8" s="354"/>
      <c r="U8" s="355" t="s">
        <v>30</v>
      </c>
      <c r="V8" s="358" t="s">
        <v>31</v>
      </c>
      <c r="W8" s="345" t="s">
        <v>32</v>
      </c>
      <c r="X8" s="353" t="s">
        <v>33</v>
      </c>
      <c r="Y8" s="344" t="s">
        <v>34</v>
      </c>
      <c r="Z8" s="344" t="s">
        <v>35</v>
      </c>
    </row>
    <row r="9" spans="1:26" s="22" customFormat="1" ht="39.75" customHeight="1">
      <c r="A9" s="345"/>
      <c r="B9" s="353"/>
      <c r="C9" s="359"/>
      <c r="D9" s="346"/>
      <c r="E9" s="346"/>
      <c r="F9" s="345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6"/>
      <c r="V9" s="359"/>
      <c r="W9" s="345"/>
      <c r="X9" s="353"/>
      <c r="Y9" s="344"/>
      <c r="Z9" s="344"/>
    </row>
    <row r="10" spans="1:26" s="28" customFormat="1" ht="42" customHeight="1">
      <c r="A10" s="94">
        <f>RANK(Y10,Y$10:Y$13,0)</f>
        <v>1</v>
      </c>
      <c r="B10" s="26"/>
      <c r="C10" s="92"/>
      <c r="D10" s="230" t="s">
        <v>315</v>
      </c>
      <c r="E10" s="123" t="s">
        <v>316</v>
      </c>
      <c r="F10" s="266" t="s">
        <v>8</v>
      </c>
      <c r="G10" s="149" t="s">
        <v>317</v>
      </c>
      <c r="H10" s="289" t="s">
        <v>318</v>
      </c>
      <c r="I10" s="290" t="s">
        <v>319</v>
      </c>
      <c r="J10" s="139" t="s">
        <v>319</v>
      </c>
      <c r="K10" s="242" t="s">
        <v>320</v>
      </c>
      <c r="L10" s="96">
        <v>149.5</v>
      </c>
      <c r="M10" s="97">
        <f>L10/2.2-IF($U10=1,0.5,IF($U10=2,1.5,0))</f>
        <v>67.95454545454545</v>
      </c>
      <c r="N10" s="95">
        <f>RANK(M10,M$10:M$13,0)</f>
        <v>1</v>
      </c>
      <c r="O10" s="96">
        <v>146</v>
      </c>
      <c r="P10" s="97">
        <f>O10/2.2-IF($U10=1,0.5,IF($U10=2,1.5,0))</f>
        <v>66.36363636363636</v>
      </c>
      <c r="Q10" s="95">
        <f>RANK(P10,P$10:P$13,0)</f>
        <v>1</v>
      </c>
      <c r="R10" s="96">
        <v>145</v>
      </c>
      <c r="S10" s="97">
        <f>R10/2.2-IF($U10=1,0.5,IF($U10=2,1.5,0))</f>
        <v>65.9090909090909</v>
      </c>
      <c r="T10" s="95">
        <f>RANK(S10,S$10:S$13,0)</f>
        <v>1</v>
      </c>
      <c r="U10" s="98"/>
      <c r="V10" s="98"/>
      <c r="W10" s="96">
        <f>L10+O10+R10</f>
        <v>440.5</v>
      </c>
      <c r="X10" s="99"/>
      <c r="Y10" s="97">
        <f>ROUND(SUM(M10,P10,S10)/3,3)</f>
        <v>66.742</v>
      </c>
      <c r="Z10" s="27" t="s">
        <v>125</v>
      </c>
    </row>
    <row r="11" spans="1:26" s="28" customFormat="1" ht="42" customHeight="1">
      <c r="A11" s="94">
        <f>RANK(Y11,Y$10:Y$13,0)</f>
        <v>2</v>
      </c>
      <c r="B11" s="26"/>
      <c r="C11" s="92"/>
      <c r="D11" s="146" t="s">
        <v>308</v>
      </c>
      <c r="E11" s="123" t="s">
        <v>309</v>
      </c>
      <c r="F11" s="130" t="s">
        <v>8</v>
      </c>
      <c r="G11" s="143" t="s">
        <v>310</v>
      </c>
      <c r="H11" s="238" t="s">
        <v>311</v>
      </c>
      <c r="I11" s="241" t="s">
        <v>189</v>
      </c>
      <c r="J11" s="247" t="s">
        <v>190</v>
      </c>
      <c r="K11" s="242" t="s">
        <v>191</v>
      </c>
      <c r="L11" s="96">
        <v>144</v>
      </c>
      <c r="M11" s="97">
        <f>L11/2.2-IF($U11=1,0.5,IF($U11=2,1.5,0))</f>
        <v>64.95454545454545</v>
      </c>
      <c r="N11" s="95">
        <f>RANK(M11,M$10:M$13,0)</f>
        <v>3</v>
      </c>
      <c r="O11" s="96">
        <v>145</v>
      </c>
      <c r="P11" s="97">
        <f>O11/2.2-IF($U11=1,0.5,IF($U11=2,1.5,0))</f>
        <v>65.4090909090909</v>
      </c>
      <c r="Q11" s="95">
        <f>RANK(P11,P$10:P$13,0)</f>
        <v>2</v>
      </c>
      <c r="R11" s="96">
        <v>138</v>
      </c>
      <c r="S11" s="97">
        <f>R11/2.2-IF($U11=1,0.5,IF($U11=2,1.5,0))</f>
        <v>62.22727272727272</v>
      </c>
      <c r="T11" s="95">
        <f>RANK(S11,S$10:S$13,0)</f>
        <v>3</v>
      </c>
      <c r="U11" s="98">
        <v>1</v>
      </c>
      <c r="V11" s="98"/>
      <c r="W11" s="96">
        <f>L11+O11+R11</f>
        <v>427</v>
      </c>
      <c r="X11" s="99"/>
      <c r="Y11" s="97">
        <f>ROUND(SUM(M11,P11,S11)/3,3)</f>
        <v>64.197</v>
      </c>
      <c r="Z11" s="27" t="s">
        <v>125</v>
      </c>
    </row>
    <row r="12" spans="1:26" s="28" customFormat="1" ht="42" customHeight="1">
      <c r="A12" s="94">
        <f>RANK(Y12,Y$10:Y$13,0)</f>
        <v>3</v>
      </c>
      <c r="B12" s="26"/>
      <c r="C12" s="92"/>
      <c r="D12" s="146" t="s">
        <v>321</v>
      </c>
      <c r="E12" s="123" t="s">
        <v>322</v>
      </c>
      <c r="F12" s="130" t="s">
        <v>8</v>
      </c>
      <c r="G12" s="143" t="s">
        <v>323</v>
      </c>
      <c r="H12" s="237" t="s">
        <v>324</v>
      </c>
      <c r="I12" s="241" t="s">
        <v>325</v>
      </c>
      <c r="J12" s="247" t="s">
        <v>169</v>
      </c>
      <c r="K12" s="242" t="s">
        <v>170</v>
      </c>
      <c r="L12" s="96">
        <v>144.5</v>
      </c>
      <c r="M12" s="97">
        <f>L12/2.2-IF($U12=1,0.5,IF($U12=2,1.5,0))</f>
        <v>65.68181818181817</v>
      </c>
      <c r="N12" s="95">
        <f>RANK(M12,M$10:M$13,0)</f>
        <v>2</v>
      </c>
      <c r="O12" s="96">
        <v>136.5</v>
      </c>
      <c r="P12" s="97">
        <f>O12/2.2-IF($U12=1,0.5,IF($U12=2,1.5,0))</f>
        <v>62.04545454545454</v>
      </c>
      <c r="Q12" s="95">
        <f>RANK(P12,P$10:P$13,0)</f>
        <v>3</v>
      </c>
      <c r="R12" s="96">
        <v>141.5</v>
      </c>
      <c r="S12" s="97">
        <f>R12/2.2-IF($U12=1,0.5,IF($U12=2,1.5,0))</f>
        <v>64.31818181818181</v>
      </c>
      <c r="T12" s="95">
        <f>RANK(S12,S$10:S$13,0)</f>
        <v>2</v>
      </c>
      <c r="U12" s="98"/>
      <c r="V12" s="98"/>
      <c r="W12" s="96">
        <f>L12+O12+R12</f>
        <v>422.5</v>
      </c>
      <c r="X12" s="99"/>
      <c r="Y12" s="97">
        <f>ROUND(SUM(M12,P12,S12)/3,3)</f>
        <v>64.015</v>
      </c>
      <c r="Z12" s="27" t="s">
        <v>125</v>
      </c>
    </row>
    <row r="13" spans="1:26" s="28" customFormat="1" ht="42" customHeight="1">
      <c r="A13" s="94">
        <f>RANK(Y13,Y$10:Y$13,0)</f>
        <v>4</v>
      </c>
      <c r="B13" s="26"/>
      <c r="C13" s="92"/>
      <c r="D13" s="146" t="s">
        <v>312</v>
      </c>
      <c r="E13" s="260" t="s">
        <v>122</v>
      </c>
      <c r="F13" s="134" t="s">
        <v>8</v>
      </c>
      <c r="G13" s="148" t="s">
        <v>313</v>
      </c>
      <c r="H13" s="238" t="s">
        <v>101</v>
      </c>
      <c r="I13" s="251" t="s">
        <v>102</v>
      </c>
      <c r="J13" s="288" t="s">
        <v>100</v>
      </c>
      <c r="K13" s="283" t="s">
        <v>314</v>
      </c>
      <c r="L13" s="96">
        <v>133.5</v>
      </c>
      <c r="M13" s="97">
        <f>L13/2.2-IF($U13=1,0.5,IF($U13=2,1.5,0))</f>
        <v>60.68181818181818</v>
      </c>
      <c r="N13" s="95">
        <f>RANK(M13,M$10:M$13,0)</f>
        <v>4</v>
      </c>
      <c r="O13" s="96">
        <v>130.5</v>
      </c>
      <c r="P13" s="97">
        <f>O13/2.2-IF($U13=1,0.5,IF($U13=2,1.5,0))</f>
        <v>59.31818181818181</v>
      </c>
      <c r="Q13" s="95">
        <f>RANK(P13,P$10:P$13,0)</f>
        <v>4</v>
      </c>
      <c r="R13" s="96">
        <v>133.5</v>
      </c>
      <c r="S13" s="97">
        <f>R13/2.2-IF($U13=1,0.5,IF($U13=2,1.5,0))</f>
        <v>60.68181818181818</v>
      </c>
      <c r="T13" s="95">
        <f>RANK(S13,S$10:S$13,0)</f>
        <v>4</v>
      </c>
      <c r="U13" s="98"/>
      <c r="V13" s="98"/>
      <c r="W13" s="96">
        <f>L13+O13+R13</f>
        <v>397.5</v>
      </c>
      <c r="X13" s="99"/>
      <c r="Y13" s="97">
        <f>ROUND(SUM(M13,P13,S13)/3,3)</f>
        <v>60.227</v>
      </c>
      <c r="Z13" s="27" t="s">
        <v>125</v>
      </c>
    </row>
    <row r="14" spans="1:26" s="28" customFormat="1" ht="22.5" customHeight="1">
      <c r="A14" s="29"/>
      <c r="B14" s="30"/>
      <c r="C14" s="31"/>
      <c r="D14" s="45"/>
      <c r="E14" s="4"/>
      <c r="F14" s="5"/>
      <c r="G14" s="6"/>
      <c r="H14" s="46"/>
      <c r="I14" s="47"/>
      <c r="J14" s="5"/>
      <c r="K14" s="7"/>
      <c r="L14" s="32"/>
      <c r="M14" s="33"/>
      <c r="N14" s="34"/>
      <c r="O14" s="32"/>
      <c r="P14" s="33"/>
      <c r="Q14" s="34"/>
      <c r="R14" s="32"/>
      <c r="S14" s="33"/>
      <c r="T14" s="34"/>
      <c r="U14" s="34"/>
      <c r="V14" s="34"/>
      <c r="W14" s="32"/>
      <c r="X14" s="35"/>
      <c r="Y14" s="33"/>
      <c r="Z14" s="36"/>
    </row>
    <row r="15" spans="1:26" ht="48" customHeight="1">
      <c r="A15" s="37"/>
      <c r="B15" s="37"/>
      <c r="C15" s="37"/>
      <c r="D15" s="37" t="s">
        <v>25</v>
      </c>
      <c r="E15" s="37"/>
      <c r="F15" s="37"/>
      <c r="G15" s="37"/>
      <c r="H15" s="37"/>
      <c r="J15" s="37"/>
      <c r="K15" s="9" t="s">
        <v>124</v>
      </c>
      <c r="L15" s="38"/>
      <c r="M15" s="39"/>
      <c r="N15" s="37"/>
      <c r="O15" s="40"/>
      <c r="P15" s="41"/>
      <c r="Q15" s="37"/>
      <c r="R15" s="40"/>
      <c r="S15" s="41"/>
      <c r="T15" s="37"/>
      <c r="U15" s="37"/>
      <c r="V15" s="37"/>
      <c r="W15" s="37"/>
      <c r="X15" s="37"/>
      <c r="Y15" s="41"/>
      <c r="Z15" s="37"/>
    </row>
    <row r="16" spans="1:26" ht="48" customHeight="1">
      <c r="A16" s="37"/>
      <c r="B16" s="37"/>
      <c r="C16" s="37"/>
      <c r="D16" s="37" t="s">
        <v>17</v>
      </c>
      <c r="E16" s="37"/>
      <c r="F16" s="37"/>
      <c r="G16" s="37"/>
      <c r="H16" s="37"/>
      <c r="J16" s="37"/>
      <c r="K16" s="9" t="s">
        <v>53</v>
      </c>
      <c r="L16" s="38"/>
      <c r="M16" s="42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2:13" ht="12.75">
      <c r="L17" s="38"/>
      <c r="M17" s="39"/>
    </row>
    <row r="18" spans="11:13" ht="12.75">
      <c r="K18" s="39"/>
      <c r="L18" s="38"/>
      <c r="M18" s="39"/>
    </row>
  </sheetData>
  <sheetProtection/>
  <protectedRanges>
    <protectedRange sqref="K11:K12" name="Диапазон1_3_1_1_3_11_1_1_3_1_1_2_1_3_3_1_1"/>
    <protectedRange sqref="K13" name="Диапазон1_3_1_1_3_11_1_1_3_1_1_2_1_3_3_1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0" zoomScaleNormal="50" zoomScalePageLayoutView="0" workbookViewId="0" topLeftCell="A2">
      <selection activeCell="V11" sqref="V11"/>
    </sheetView>
  </sheetViews>
  <sheetFormatPr defaultColWidth="9.140625" defaultRowHeight="12.75"/>
  <cols>
    <col min="1" max="1" width="3.7109375" style="197" customWidth="1"/>
    <col min="2" max="2" width="4.7109375" style="197" hidden="1" customWidth="1"/>
    <col min="3" max="3" width="7.28125" style="197" customWidth="1"/>
    <col min="4" max="4" width="13.28125" style="197" customWidth="1"/>
    <col min="5" max="5" width="7.28125" style="197" customWidth="1"/>
    <col min="6" max="6" width="4.8515625" style="197" customWidth="1"/>
    <col min="7" max="7" width="25.8515625" style="197" customWidth="1"/>
    <col min="8" max="8" width="8.7109375" style="197" customWidth="1"/>
    <col min="9" max="9" width="12.7109375" style="197" customWidth="1"/>
    <col min="10" max="10" width="12.7109375" style="197" hidden="1" customWidth="1"/>
    <col min="11" max="11" width="19.7109375" style="197" customWidth="1"/>
    <col min="12" max="12" width="6.7109375" style="217" customWidth="1"/>
    <col min="13" max="13" width="9.8515625" style="218" customWidth="1"/>
    <col min="14" max="14" width="3.7109375" style="197" hidden="1" customWidth="1"/>
    <col min="15" max="15" width="6.8515625" style="217" customWidth="1"/>
    <col min="16" max="16" width="9.8515625" style="218" customWidth="1"/>
    <col min="17" max="17" width="3.7109375" style="197" hidden="1" customWidth="1"/>
    <col min="18" max="18" width="6.8515625" style="217" customWidth="1"/>
    <col min="19" max="19" width="9.57421875" style="218" customWidth="1"/>
    <col min="20" max="20" width="3.7109375" style="197" hidden="1" customWidth="1"/>
    <col min="21" max="22" width="4.8515625" style="197" customWidth="1"/>
    <col min="23" max="23" width="6.7109375" style="197" customWidth="1"/>
    <col min="24" max="24" width="6.7109375" style="197" hidden="1" customWidth="1"/>
    <col min="25" max="25" width="9.7109375" style="218" customWidth="1"/>
    <col min="26" max="26" width="6.57421875" style="197" customWidth="1"/>
    <col min="27" max="16384" width="9.140625" style="197" customWidth="1"/>
  </cols>
  <sheetData>
    <row r="1" spans="1:25" s="194" customFormat="1" ht="7.5" customHeight="1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1"/>
      <c r="N1" s="192"/>
      <c r="O1" s="193"/>
      <c r="P1" s="191"/>
      <c r="Q1" s="192"/>
      <c r="R1" s="193"/>
      <c r="S1" s="191"/>
      <c r="T1" s="192"/>
      <c r="Y1" s="195"/>
    </row>
    <row r="2" spans="1:26" s="154" customFormat="1" ht="69" customHeight="1">
      <c r="A2" s="372" t="s">
        <v>371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s="154" customFormat="1" ht="15" customHeight="1">
      <c r="A3" s="373" t="s">
        <v>141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s="154" customFormat="1" ht="19.5" customHeight="1">
      <c r="A4" s="374" t="s">
        <v>40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s="154" customFormat="1" ht="21" customHeight="1">
      <c r="A5" s="375" t="s">
        <v>142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6" s="10" customFormat="1" ht="18.75" customHeight="1">
      <c r="A6" s="357" t="s">
        <v>369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</row>
    <row r="7" spans="1:26" ht="18.7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5" s="154" customFormat="1" ht="12.75">
      <c r="A8" s="155" t="s">
        <v>11</v>
      </c>
      <c r="B8" s="198"/>
      <c r="C8" s="199"/>
      <c r="D8" s="199"/>
      <c r="E8" s="199"/>
      <c r="F8" s="199"/>
      <c r="G8" s="199"/>
      <c r="H8" s="199"/>
      <c r="I8" s="199"/>
      <c r="J8" s="199"/>
      <c r="K8" s="200"/>
      <c r="L8" s="201"/>
      <c r="V8" s="155"/>
      <c r="W8" s="155"/>
      <c r="Y8" s="142" t="s">
        <v>212</v>
      </c>
    </row>
    <row r="9" spans="1:26" s="203" customFormat="1" ht="19.5" customHeight="1">
      <c r="A9" s="376" t="s">
        <v>38</v>
      </c>
      <c r="B9" s="378" t="s">
        <v>2</v>
      </c>
      <c r="C9" s="379" t="s">
        <v>39</v>
      </c>
      <c r="D9" s="381" t="s">
        <v>23</v>
      </c>
      <c r="E9" s="381" t="s">
        <v>3</v>
      </c>
      <c r="F9" s="376" t="s">
        <v>22</v>
      </c>
      <c r="G9" s="381" t="s">
        <v>24</v>
      </c>
      <c r="H9" s="381" t="s">
        <v>3</v>
      </c>
      <c r="I9" s="381" t="s">
        <v>4</v>
      </c>
      <c r="J9" s="202"/>
      <c r="K9" s="381" t="s">
        <v>6</v>
      </c>
      <c r="L9" s="362" t="s">
        <v>27</v>
      </c>
      <c r="M9" s="362"/>
      <c r="N9" s="362"/>
      <c r="O9" s="362" t="s">
        <v>28</v>
      </c>
      <c r="P9" s="362"/>
      <c r="Q9" s="362"/>
      <c r="R9" s="362" t="s">
        <v>213</v>
      </c>
      <c r="S9" s="362"/>
      <c r="T9" s="362"/>
      <c r="U9" s="385" t="s">
        <v>30</v>
      </c>
      <c r="V9" s="379" t="s">
        <v>31</v>
      </c>
      <c r="W9" s="376" t="s">
        <v>32</v>
      </c>
      <c r="X9" s="378" t="s">
        <v>33</v>
      </c>
      <c r="Y9" s="383" t="s">
        <v>34</v>
      </c>
      <c r="Z9" s="383" t="s">
        <v>35</v>
      </c>
    </row>
    <row r="10" spans="1:26" s="203" customFormat="1" ht="39.75" customHeight="1">
      <c r="A10" s="377"/>
      <c r="B10" s="379"/>
      <c r="C10" s="380"/>
      <c r="D10" s="382"/>
      <c r="E10" s="382"/>
      <c r="F10" s="377"/>
      <c r="G10" s="382"/>
      <c r="H10" s="382"/>
      <c r="I10" s="382"/>
      <c r="J10" s="204"/>
      <c r="K10" s="382"/>
      <c r="L10" s="205" t="s">
        <v>36</v>
      </c>
      <c r="M10" s="206" t="s">
        <v>37</v>
      </c>
      <c r="N10" s="207" t="s">
        <v>38</v>
      </c>
      <c r="O10" s="205" t="s">
        <v>36</v>
      </c>
      <c r="P10" s="206" t="s">
        <v>37</v>
      </c>
      <c r="Q10" s="207" t="s">
        <v>38</v>
      </c>
      <c r="R10" s="205" t="s">
        <v>36</v>
      </c>
      <c r="S10" s="206" t="s">
        <v>37</v>
      </c>
      <c r="T10" s="207" t="s">
        <v>38</v>
      </c>
      <c r="U10" s="386"/>
      <c r="V10" s="380"/>
      <c r="W10" s="377"/>
      <c r="X10" s="379"/>
      <c r="Y10" s="384"/>
      <c r="Z10" s="384"/>
    </row>
    <row r="11" spans="1:26" s="215" customFormat="1" ht="40.5" customHeight="1">
      <c r="A11" s="208" t="s">
        <v>125</v>
      </c>
      <c r="B11" s="209"/>
      <c r="C11" s="293" t="s">
        <v>372</v>
      </c>
      <c r="D11" s="146" t="s">
        <v>373</v>
      </c>
      <c r="E11" s="260" t="s">
        <v>374</v>
      </c>
      <c r="F11" s="141">
        <v>2</v>
      </c>
      <c r="G11" s="226" t="s">
        <v>375</v>
      </c>
      <c r="H11" s="238" t="s">
        <v>73</v>
      </c>
      <c r="I11" s="251" t="s">
        <v>74</v>
      </c>
      <c r="J11" s="251" t="s">
        <v>10</v>
      </c>
      <c r="K11" s="294" t="s">
        <v>58</v>
      </c>
      <c r="L11" s="210">
        <v>204</v>
      </c>
      <c r="M11" s="211">
        <f>L11/3.3-IF($U11=1,2,IF($U11=2,3,0))</f>
        <v>61.81818181818182</v>
      </c>
      <c r="N11" s="212">
        <f>RANK(M11,M$11:M$11,0)</f>
        <v>1</v>
      </c>
      <c r="O11" s="210">
        <v>201.5</v>
      </c>
      <c r="P11" s="211">
        <f>O11/3.3-IF($U11=1,2,IF($U11=2,3,0))</f>
        <v>61.06060606060606</v>
      </c>
      <c r="Q11" s="212">
        <f>RANK(P11,P$11:P$11,0)</f>
        <v>1</v>
      </c>
      <c r="R11" s="210">
        <v>201.5</v>
      </c>
      <c r="S11" s="211">
        <f>R11/3.3-IF($U11=1,2,IF($U11=2,3,0))</f>
        <v>61.06060606060606</v>
      </c>
      <c r="T11" s="212">
        <f>RANK(S11,S$11:S$11,0)</f>
        <v>1</v>
      </c>
      <c r="U11" s="212"/>
      <c r="V11" s="212"/>
      <c r="W11" s="210">
        <f>L11+O11+R11</f>
        <v>607</v>
      </c>
      <c r="X11" s="213"/>
      <c r="Y11" s="211">
        <f>ROUND(SUM(M11,P11,S11)/3,3)-IF($U11=1,2,IF($U11=2,3,0))</f>
        <v>61.313</v>
      </c>
      <c r="Z11" s="214" t="s">
        <v>143</v>
      </c>
    </row>
    <row r="12" spans="1:26" s="215" customFormat="1" ht="40.5" customHeight="1">
      <c r="A12" s="208" t="s">
        <v>125</v>
      </c>
      <c r="B12" s="209"/>
      <c r="C12" s="293" t="s">
        <v>376</v>
      </c>
      <c r="D12" s="146" t="s">
        <v>332</v>
      </c>
      <c r="E12" s="260" t="s">
        <v>148</v>
      </c>
      <c r="F12" s="151" t="s">
        <v>72</v>
      </c>
      <c r="G12" s="295" t="s">
        <v>377</v>
      </c>
      <c r="H12" s="238" t="s">
        <v>82</v>
      </c>
      <c r="I12" s="296" t="s">
        <v>83</v>
      </c>
      <c r="J12" s="281" t="s">
        <v>61</v>
      </c>
      <c r="K12" s="242" t="s">
        <v>11</v>
      </c>
      <c r="L12" s="210">
        <v>199</v>
      </c>
      <c r="M12" s="211">
        <f>L12/3-IF($U12=1,2,IF($U12=2,3,0))</f>
        <v>66.33333333333333</v>
      </c>
      <c r="N12" s="212" t="e">
        <f>RANK(M12,M$11:M$11,0)</f>
        <v>#N/A</v>
      </c>
      <c r="O12" s="210">
        <v>201.5</v>
      </c>
      <c r="P12" s="211">
        <f>O12/3-IF($U12=1,2,IF($U12=2,3,0))</f>
        <v>67.16666666666667</v>
      </c>
      <c r="Q12" s="212" t="e">
        <f>RANK(P12,P$11:P$11,0)</f>
        <v>#N/A</v>
      </c>
      <c r="R12" s="210">
        <v>195.5</v>
      </c>
      <c r="S12" s="211">
        <f>R12/3-IF($U12=1,2,IF($U12=2,3,0))</f>
        <v>65.16666666666667</v>
      </c>
      <c r="T12" s="212" t="e">
        <f>RANK(S12,S$11:S$11,0)</f>
        <v>#N/A</v>
      </c>
      <c r="U12" s="212"/>
      <c r="V12" s="212"/>
      <c r="W12" s="210">
        <f>L12+O12+R12</f>
        <v>596</v>
      </c>
      <c r="X12" s="213"/>
      <c r="Y12" s="211">
        <f>ROUND(SUM(M12,P12,S12)/3,3)-IF($U12=1,2,IF($U12=2,3,0))</f>
        <v>66.222</v>
      </c>
      <c r="Z12" s="214" t="s">
        <v>143</v>
      </c>
    </row>
    <row r="13" spans="1:26" s="215" customFormat="1" ht="40.5" customHeight="1">
      <c r="A13" s="208" t="s">
        <v>125</v>
      </c>
      <c r="B13" s="209"/>
      <c r="C13" s="298" t="s">
        <v>383</v>
      </c>
      <c r="D13" s="118" t="s">
        <v>378</v>
      </c>
      <c r="E13" s="8" t="s">
        <v>379</v>
      </c>
      <c r="F13" s="111" t="s">
        <v>8</v>
      </c>
      <c r="G13" s="119" t="s">
        <v>380</v>
      </c>
      <c r="H13" s="238" t="s">
        <v>381</v>
      </c>
      <c r="I13" s="297" t="s">
        <v>382</v>
      </c>
      <c r="J13" s="297" t="s">
        <v>75</v>
      </c>
      <c r="K13" s="297" t="s">
        <v>314</v>
      </c>
      <c r="L13" s="210">
        <v>214.5</v>
      </c>
      <c r="M13" s="211">
        <f>L13/3.3-IF($U13=1,2,IF($U13=2,3,0))</f>
        <v>65</v>
      </c>
      <c r="N13" s="212" t="e">
        <f>RANK(M13,M$11:M$11,0)</f>
        <v>#N/A</v>
      </c>
      <c r="O13" s="210">
        <v>210.5</v>
      </c>
      <c r="P13" s="211">
        <f>O13/3.3-IF($U13=1,2,IF($U13=2,3,0))</f>
        <v>63.78787878787879</v>
      </c>
      <c r="Q13" s="212" t="e">
        <f>RANK(P13,P$11:P$11,0)</f>
        <v>#N/A</v>
      </c>
      <c r="R13" s="210">
        <v>211.5</v>
      </c>
      <c r="S13" s="211">
        <f>R13/3.3-IF($U13=1,2,IF($U13=2,3,0))</f>
        <v>64.0909090909091</v>
      </c>
      <c r="T13" s="212" t="e">
        <f>RANK(S13,S$11:S$11,0)</f>
        <v>#N/A</v>
      </c>
      <c r="U13" s="212"/>
      <c r="V13" s="212"/>
      <c r="W13" s="210">
        <f>L13+O13+R13</f>
        <v>636.5</v>
      </c>
      <c r="X13" s="213"/>
      <c r="Y13" s="211">
        <f>ROUND(SUM(M13,P13,S13)/3,3)</f>
        <v>64.293</v>
      </c>
      <c r="Z13" s="214" t="s">
        <v>143</v>
      </c>
    </row>
    <row r="14" spans="11:13" ht="42" customHeight="1">
      <c r="K14" s="2"/>
      <c r="L14" s="216"/>
      <c r="M14" s="2"/>
    </row>
    <row r="15" spans="1:25" ht="42" customHeight="1">
      <c r="A15" s="185"/>
      <c r="B15" s="185"/>
      <c r="C15" s="185"/>
      <c r="D15" s="185" t="s">
        <v>25</v>
      </c>
      <c r="E15" s="185"/>
      <c r="F15" s="185"/>
      <c r="G15" s="185"/>
      <c r="H15" s="185"/>
      <c r="I15" s="9" t="s">
        <v>124</v>
      </c>
      <c r="J15" s="185"/>
      <c r="K15" s="2"/>
      <c r="L15" s="216"/>
      <c r="M15" s="2"/>
      <c r="N15" s="185"/>
      <c r="O15" s="219"/>
      <c r="P15" s="220"/>
      <c r="Q15" s="185"/>
      <c r="R15" s="219"/>
      <c r="S15" s="220"/>
      <c r="T15" s="185"/>
      <c r="U15" s="185"/>
      <c r="V15" s="185"/>
      <c r="W15" s="185"/>
      <c r="X15" s="185"/>
      <c r="Y15" s="220"/>
    </row>
    <row r="16" spans="1:25" ht="42" customHeight="1">
      <c r="A16" s="185"/>
      <c r="B16" s="185"/>
      <c r="C16" s="185"/>
      <c r="D16" s="185" t="s">
        <v>17</v>
      </c>
      <c r="E16" s="185"/>
      <c r="F16" s="185"/>
      <c r="G16" s="185"/>
      <c r="H16" s="185"/>
      <c r="I16" s="9" t="s">
        <v>53</v>
      </c>
      <c r="J16" s="185"/>
      <c r="K16" s="2"/>
      <c r="L16" s="216"/>
      <c r="M16" s="221"/>
      <c r="O16" s="219"/>
      <c r="P16" s="220"/>
      <c r="Q16" s="185"/>
      <c r="R16" s="219"/>
      <c r="S16" s="220"/>
      <c r="T16" s="185"/>
      <c r="U16" s="185"/>
      <c r="V16" s="185"/>
      <c r="W16" s="185"/>
      <c r="X16" s="185"/>
      <c r="Y16" s="220"/>
    </row>
    <row r="17" spans="11:13" ht="12.75">
      <c r="K17" s="2"/>
      <c r="L17" s="216"/>
      <c r="M17" s="2"/>
    </row>
  </sheetData>
  <sheetProtection/>
  <protectedRanges>
    <protectedRange sqref="K11" name="Диапазон1_3_1_1_3_11_1_1_3_1_1_2_1_3_3_1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вадим</cp:lastModifiedBy>
  <cp:lastPrinted>2018-05-20T15:03:00Z</cp:lastPrinted>
  <dcterms:created xsi:type="dcterms:W3CDTF">2015-04-26T07:55:09Z</dcterms:created>
  <dcterms:modified xsi:type="dcterms:W3CDTF">2018-05-20T15:04:51Z</dcterms:modified>
  <cp:category/>
  <cp:version/>
  <cp:contentType/>
  <cp:contentStatus/>
</cp:coreProperties>
</file>